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10545" tabRatio="910" activeTab="0"/>
  </bookViews>
  <sheets>
    <sheet name="96" sheetId="1" r:id="rId1"/>
    <sheet name="97" sheetId="2" r:id="rId2"/>
    <sheet name="98" sheetId="3" r:id="rId3"/>
    <sheet name="99" sheetId="4" r:id="rId4"/>
    <sheet name="100" sheetId="5" r:id="rId5"/>
    <sheet name="101" sheetId="6" r:id="rId6"/>
  </sheets>
  <definedNames>
    <definedName name="chuong_phuluc_48" localSheetId="0">'96'!$A$1</definedName>
    <definedName name="chuong_phuluc_48_name" localSheetId="0">'96'!$A$3</definedName>
    <definedName name="chuong_phuluc_50" localSheetId="1">'97'!$A$1</definedName>
    <definedName name="chuong_phuluc_50_name" localSheetId="1">'97'!$A$3</definedName>
    <definedName name="chuong_phuluc_52" localSheetId="3">'99'!$A$1</definedName>
    <definedName name="chuong_phuluc_52_name" localSheetId="3">'99'!$A$3</definedName>
    <definedName name="chuong_phuluc_54" localSheetId="4">'100'!$A$1</definedName>
    <definedName name="chuong_phuluc_54_name" localSheetId="4">'100'!$A$3</definedName>
    <definedName name="_xlnm.Print_Titles" localSheetId="4">'100'!$7:$10</definedName>
    <definedName name="_xlnm.Print_Titles" localSheetId="1">'97'!$7:$9</definedName>
    <definedName name="_xlnm.Print_Titles" localSheetId="3">'99'!$7:$9</definedName>
  </definedNames>
  <calcPr fullCalcOnLoad="1"/>
</workbook>
</file>

<file path=xl/sharedStrings.xml><?xml version="1.0" encoding="utf-8"?>
<sst xmlns="http://schemas.openxmlformats.org/spreadsheetml/2006/main" count="440" uniqueCount="266">
  <si>
    <t>Đơn vị: Triệu đồng</t>
  </si>
  <si>
    <t>STT</t>
  </si>
  <si>
    <t>Dự toán</t>
  </si>
  <si>
    <t>Quyết toán</t>
  </si>
  <si>
    <t>A</t>
  </si>
  <si>
    <t>B</t>
  </si>
  <si>
    <t>TỔNG NGUỒN THU NSĐP</t>
  </si>
  <si>
    <t>I</t>
  </si>
  <si>
    <t>Thu NSĐP được hưởng theo phân cấp</t>
  </si>
  <si>
    <t>-</t>
  </si>
  <si>
    <t>II</t>
  </si>
  <si>
    <t xml:space="preserve">Thu bổ sung từ ngân sách cấp trên </t>
  </si>
  <si>
    <t>Thu bổ sung cân đối ngân sách</t>
  </si>
  <si>
    <t>Thu bổ sung có mục tiêu</t>
  </si>
  <si>
    <t>III</t>
  </si>
  <si>
    <t>Thu từ quỹ dự trữ tài chính</t>
  </si>
  <si>
    <t>IV</t>
  </si>
  <si>
    <t>Thu kết dư</t>
  </si>
  <si>
    <t>V</t>
  </si>
  <si>
    <t>Thu chuyển nguồn từ năm trước chuyển sang</t>
  </si>
  <si>
    <t>TỔNG CHI NSĐP</t>
  </si>
  <si>
    <t xml:space="preserve">Tổng chi cân đối NSĐP </t>
  </si>
  <si>
    <t>Chi đầu tư phát triển</t>
  </si>
  <si>
    <t>Chi thường xuyên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</si>
  <si>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</si>
  <si>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</si>
  <si>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</si>
  <si>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</si>
  <si>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</si>
  <si>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</si>
  <si>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C</t>
  </si>
  <si>
    <t>D</t>
  </si>
  <si>
    <t>CHI TRẢ NỢ GỐC CỦA NSĐP</t>
  </si>
  <si>
    <t>Từ nguồn vay để trả nợ gốc</t>
  </si>
  <si>
    <t>Từ nguồn bội thu, tăng thu, tiết kiệm chi, kết dư ngân sách cấp tỉnh</t>
  </si>
  <si>
    <t>E</t>
  </si>
  <si>
    <t>TỔNG MỨC VAY CỦA NSĐP</t>
  </si>
  <si>
    <t>Vay để bù đắp bội chi</t>
  </si>
  <si>
    <t>Vay để trả nợ gốc</t>
  </si>
  <si>
    <t>G</t>
  </si>
  <si>
    <t>TỔNG MỨC DƯ NỢ VAY CUỐI NĂM CỦA NSĐP</t>
  </si>
  <si>
    <t>Nội dung</t>
  </si>
  <si>
    <t>So sánh (%)</t>
  </si>
  <si>
    <t>Chi bổ sung cho ngân sách cấp dưới</t>
  </si>
  <si>
    <t>Tổng thu NSNN</t>
  </si>
  <si>
    <t>Thu NSĐP</t>
  </si>
  <si>
    <t>5=3/1</t>
  </si>
  <si>
    <t>6=4/2</t>
  </si>
  <si>
    <t>TỔNG NGUỒN THU NSNN (A+B+C+D)</t>
  </si>
  <si>
    <t>TỔNG THU CÂN ĐỐI NSNN</t>
  </si>
  <si>
    <t>Thu nội địa</t>
  </si>
  <si>
    <t>Thuế thu nhập cá nhân</t>
  </si>
  <si>
    <t>Thuế bảo vệ môi trường</t>
  </si>
  <si>
    <t>Lệ phí trước bạ</t>
  </si>
  <si>
    <t xml:space="preserve">Thu phí, lệ phí </t>
  </si>
  <si>
    <t>Phí và lệ phí trung ương</t>
  </si>
  <si>
    <t>Phí và lệ phí xã, phường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</si>
  <si>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</si>
  <si>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</si>
  <si>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</si>
  <si>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</si>
  <si>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Thu từ hoạt động xổ số kiến thiết</t>
  </si>
  <si>
    <t>Thu tiền cấp quyền khai thác khoáng sản</t>
  </si>
  <si>
    <t>Thu khác ngân sách</t>
  </si>
  <si>
    <t xml:space="preserve">Thu từ hoạt động xuất nhập khẩu </t>
  </si>
  <si>
    <t>Thuế xuất khẩu</t>
  </si>
  <si>
    <t>Thuế nhập khẩu</t>
  </si>
  <si>
    <t>Thuế tiêu thụ đặc biệt thu từ hàng hóa nhập khẩu</t>
  </si>
  <si>
    <t>Thuế giá trị gia tăng thu từ hàng hóa nhập khẩu</t>
  </si>
  <si>
    <t>Thu khác</t>
  </si>
  <si>
    <t>Thu viện trợ</t>
  </si>
  <si>
    <t>THU KẾT DƯ NĂM TRƯỚC</t>
  </si>
  <si>
    <t>THU CHUYỂN NGUỒN TỪ NĂM TRƯỚC CHUYỂN SANG</t>
  </si>
  <si>
    <t>Chi giáo dục - đào tạo và dạy nghề</t>
  </si>
  <si>
    <t>Chi khoa học và công nghệ</t>
  </si>
  <si>
    <t>VI</t>
  </si>
  <si>
    <t>CHI CHUYỂN NGUỒN SANG NĂM SAU</t>
  </si>
  <si>
    <t xml:space="preserve">Chi đầu tư phát triển </t>
  </si>
  <si>
    <t>Tên đơn vị</t>
  </si>
  <si>
    <t>Tổng số</t>
  </si>
  <si>
    <r>
      <t xml:space="preserve">Chi đầu tư phát triển </t>
    </r>
    <r>
      <rPr>
        <sz val="12"/>
        <rFont val="Times New Roman"/>
        <family val="1"/>
      </rPr>
      <t>(Không kể chương trình MTQG)</t>
    </r>
  </si>
  <si>
    <t>Chi chương trình MTQG</t>
  </si>
  <si>
    <t>Chi chuyển nguồn sang ngân sách năm sau</t>
  </si>
  <si>
    <t>TỔNG SỐ</t>
  </si>
  <si>
    <t>CHI DỰ PHÒNG NGÂN SÁCH</t>
  </si>
  <si>
    <t>CHI TẠO NGUỒN, ĐIỀU CHỈNH TIỀN LƯƠNG</t>
  </si>
  <si>
    <t>CHI CHUYỂN NGUỒN SANG NGÂN SÁCH NĂM SAU</t>
  </si>
  <si>
    <t>UBND tỉnh giao</t>
  </si>
  <si>
    <t>HĐND TP quyết định</t>
  </si>
  <si>
    <t>Chi nộp ngân sách cấp trên</t>
  </si>
  <si>
    <t>4=3/1</t>
  </si>
  <si>
    <t>5=3/2</t>
  </si>
  <si>
    <t>Đơn vị: đồng</t>
  </si>
  <si>
    <t>Thuế thu nhập doanh nghiệp</t>
  </si>
  <si>
    <t>Thuế tài nguyên</t>
  </si>
  <si>
    <t>Thuế GTGT</t>
  </si>
  <si>
    <t xml:space="preserve">Thuế tiêu thụ đặc biệt </t>
  </si>
  <si>
    <t>Thu tiền cho thuê và bán nhà ở thuộc SHNN</t>
  </si>
  <si>
    <t>Thu cổ tức và lợi nhuận sau thuế</t>
  </si>
  <si>
    <t>UBND tỉnh 
giao</t>
  </si>
  <si>
    <t>HĐND TP 
quyết định</t>
  </si>
  <si>
    <t>Thu ngân sách cấp dưới nộp lên</t>
  </si>
  <si>
    <t>Thu từ khu vực DNNN do trung ương quản lý</t>
  </si>
  <si>
    <t>Thu từ khu vực DNNN do địa phương quản lý</t>
  </si>
  <si>
    <t>Thu từ khu vực doanh nghiệp có vốn đầu tư nước ngoài</t>
  </si>
  <si>
    <t>Thu từ khu vực kinh tế ngoài quốc doanh</t>
  </si>
  <si>
    <t>THU CHUYỂN GIAO NGÂN SÁCH</t>
  </si>
  <si>
    <t>CHI NGÂN SÁCH CẤP HUYỆN THEO LĨNH VỰC</t>
  </si>
  <si>
    <t>Ngân sách 
cấp huyện</t>
  </si>
  <si>
    <t>KẾT DƯ NSĐP (A-B)</t>
  </si>
  <si>
    <t>CHI BỔ SUNG CHO NGÂN SÁCH XÃ</t>
  </si>
  <si>
    <t xml:space="preserve">Phòng Kinh tế </t>
  </si>
  <si>
    <t>Hạt Kiểm lâm</t>
  </si>
  <si>
    <t>Phòng Quản lý Đô thị</t>
  </si>
  <si>
    <t>Phòng Văn hóa và Thông tin</t>
  </si>
  <si>
    <t xml:space="preserve">Phòng Tài nguyên và Môi trường </t>
  </si>
  <si>
    <t>Đội Thanh niên xung kích</t>
  </si>
  <si>
    <t>Ban Quản lý dịch vụ công ích</t>
  </si>
  <si>
    <t>Trung tâm phát triển quỹ đất</t>
  </si>
  <si>
    <t xml:space="preserve">Phòng Giáo dục và Đào tạo </t>
  </si>
  <si>
    <t>Phòng Lao động - TB&amp;XH</t>
  </si>
  <si>
    <t>Trung tâm bồi dưỡng chính trị</t>
  </si>
  <si>
    <t>BHXH Nha Trang</t>
  </si>
  <si>
    <t>Trung tâm Y tế</t>
  </si>
  <si>
    <t>Văn phòng HĐND&amp;UBND TP</t>
  </si>
  <si>
    <t>Phòng Tài chính-Kế hoạch</t>
  </si>
  <si>
    <t>Phòng Nội vụ</t>
  </si>
  <si>
    <t>Thanh tra TP</t>
  </si>
  <si>
    <t>Phòng Tư pháp</t>
  </si>
  <si>
    <t>Phòng Y tế</t>
  </si>
  <si>
    <t>Văn phòng Thành ủy</t>
  </si>
  <si>
    <t>Ủy ban mặt trận Tổ quốc TP</t>
  </si>
  <si>
    <t>Hội Cựu chiến binh</t>
  </si>
  <si>
    <t>Hội Nông dân</t>
  </si>
  <si>
    <t>Hội Liên hiệp phụ nữ</t>
  </si>
  <si>
    <t>Thành Đoàn</t>
  </si>
  <si>
    <t>Hội Đông y</t>
  </si>
  <si>
    <t>Hội Chữ thập đỏ</t>
  </si>
  <si>
    <t>Hội người mù (Phòng LĐ-TB&amp;XH)</t>
  </si>
  <si>
    <t>Công ty CP MTĐT Nha Trang</t>
  </si>
  <si>
    <t>Chi cục thuế</t>
  </si>
  <si>
    <t>Kho bạc nhà nước TP</t>
  </si>
  <si>
    <r>
      <t>Chi thường xuyên</t>
    </r>
    <r>
      <rPr>
        <sz val="12"/>
        <rFont val="Times New Roman"/>
        <family val="1"/>
      </rPr>
      <t xml:space="preserve"> (Không kể chương trình MTQG)</t>
    </r>
  </si>
  <si>
    <t>CHI NỘP NGÂN SÁCH CẤP TRÊN</t>
  </si>
  <si>
    <t>CHI ĐẦU TƯ PHÁT TRIỂN</t>
  </si>
  <si>
    <t>CHI THƯỜNG XUYÊN</t>
  </si>
  <si>
    <t>Thuế BVMT NSTW hưởng 100%</t>
  </si>
  <si>
    <t>Thuế BVMT phân chia giữa NSTW và NSĐP</t>
  </si>
  <si>
    <t>Các khoản huy động đóng góp</t>
  </si>
  <si>
    <t>Chi sự nghiệp có tính chất đầu tư</t>
  </si>
  <si>
    <t xml:space="preserve">CHI BỔ SUNG CHO NGÂN SÁCH CẤP DƯỚI </t>
  </si>
  <si>
    <t>- Thu NSĐP hưởng 100%</t>
  </si>
  <si>
    <t>- Thu NSĐP hưởng từ các khoản thu phân chia</t>
  </si>
  <si>
    <t>Các trường học</t>
  </si>
  <si>
    <t>Khối các cơ quan chuyên môn</t>
  </si>
  <si>
    <t>Khối các hội đặc thù</t>
  </si>
  <si>
    <t>Khối các đơn vị sự nghiệp</t>
  </si>
  <si>
    <t>Các nội dung khác</t>
  </si>
  <si>
    <t>Các đơn vị hỗ trợ</t>
  </si>
  <si>
    <t>Khối các cơ quan Đảng, MT, đoàn thể</t>
  </si>
  <si>
    <t>Phí và lệ phí tỉnh</t>
  </si>
  <si>
    <t>Phí và lệ phí huyện</t>
  </si>
  <si>
    <t>Thuế bổ sung đối với hàng hóa nhập khẩu vào Việt Nam</t>
  </si>
  <si>
    <t>Chi đo đạc, kiểm kê đất đai, quy hoạch</t>
  </si>
  <si>
    <t>Hỗ trợ theo địa bàn phụ trách thôn tổ</t>
  </si>
  <si>
    <t>Trang bị tài sản</t>
  </si>
  <si>
    <t xml:space="preserve">Chi khác </t>
  </si>
  <si>
    <t>Lộc Thọ</t>
  </si>
  <si>
    <t>Ngọc Hiệp</t>
  </si>
  <si>
    <t>Phước Hải</t>
  </si>
  <si>
    <t>Phước Hòa</t>
  </si>
  <si>
    <t>Phước Long</t>
  </si>
  <si>
    <t>Phước Tân</t>
  </si>
  <si>
    <t>Phước Tiến</t>
  </si>
  <si>
    <t>Phương Sài</t>
  </si>
  <si>
    <t>Phương Sơn</t>
  </si>
  <si>
    <t>Tân Lập</t>
  </si>
  <si>
    <t>Vạn Thắng</t>
  </si>
  <si>
    <t>Vạn Thạnh</t>
  </si>
  <si>
    <t>Vĩnh Hải</t>
  </si>
  <si>
    <t>Vĩnh Hòa</t>
  </si>
  <si>
    <t>Vĩnh Nguyên</t>
  </si>
  <si>
    <t>Vĩnh Phước</t>
  </si>
  <si>
    <t>Vĩnh Thọ</t>
  </si>
  <si>
    <t>Vĩnh Trường</t>
  </si>
  <si>
    <t>Xương Huân</t>
  </si>
  <si>
    <t>Phước Đồng</t>
  </si>
  <si>
    <t>Vĩnh Hiệp</t>
  </si>
  <si>
    <t>Vĩnh Lương</t>
  </si>
  <si>
    <t>Vĩnh Ngọc</t>
  </si>
  <si>
    <t>Vĩnh Phương</t>
  </si>
  <si>
    <t>Vĩnh Thái</t>
  </si>
  <si>
    <t>Vĩnh Thạnh</t>
  </si>
  <si>
    <t>Vĩnh Trung</t>
  </si>
  <si>
    <t>So sách (%)</t>
  </si>
  <si>
    <t>Bổ sung cân đối ngân sách</t>
  </si>
  <si>
    <t>Bổ sung có mục tiêu</t>
  </si>
  <si>
    <t>Gồm</t>
  </si>
  <si>
    <t>Vốn ngoài nước</t>
  </si>
  <si>
    <t>Vốn trong nước</t>
  </si>
  <si>
    <t>Thu từ quỹ đất công ích và thu hoa lợi công sản</t>
  </si>
  <si>
    <t>QUYẾT TOÁN NGUỒN THU NGÂN SÁCH NHÀ NƯỚC TRÊN ĐỊA BÀN THEO LĨNH VỰC NĂM 2021</t>
  </si>
  <si>
    <t>QUYẾT TOÁN CHI NGÂN SÁCH CẤP HUYỆN THEO LĨNH VỰC NĂM 2021</t>
  </si>
  <si>
    <t>QUYẾT TOÁN CHI NGÂN SÁCH CẤP HUYỆN CHO TỪNG CƠ QUAN, TỔ CHỨC THEO LĨNH VỰC NĂM 2021</t>
  </si>
  <si>
    <t>Trang trí phục vụ Tết Nguyên đán</t>
  </si>
  <si>
    <t>Kinh phí Festival Biển năm 2021</t>
  </si>
  <si>
    <t>Kinh phí bầu cử HĐND các cấp</t>
  </si>
  <si>
    <t>Ban QLDA các CTXD Nha Trang</t>
  </si>
  <si>
    <t>Ban quản lý Vịnh Nha Trang</t>
  </si>
  <si>
    <t>QUYẾT TOÁN CHI BỔ SUNG TỪ NGÂN SÁCH CẤP HUYỆN CHO NGÂN SÁCH TỪNG XÃ PHƯỜNG NĂM 2021</t>
  </si>
  <si>
    <t>Chi nhành NHCSXH tỉnh Khánh Hòa</t>
  </si>
  <si>
    <t>QUYẾT TOÁN CÂN ĐỐI NGÂN SÁCH THÀNH PHỐ NĂM 2021</t>
  </si>
  <si>
    <t>(Ban hành kèm theo Quyết định số                /QĐ-UBND ngày         /       /2022 của UBND thành phố)</t>
  </si>
  <si>
    <t>Biểu số 96/CK-NSNN</t>
  </si>
  <si>
    <t>Biểu số 97/CK-NSNN</t>
  </si>
  <si>
    <t>Biểu số 98/CK-NSNN</t>
  </si>
  <si>
    <t>Đơn vị tính: đồng</t>
  </si>
  <si>
    <t>Bao gồm</t>
  </si>
  <si>
    <t>Ngân sách xã</t>
  </si>
  <si>
    <t>Ngân sách huyện</t>
  </si>
  <si>
    <t>NSCH</t>
  </si>
  <si>
    <t>NSCX</t>
  </si>
  <si>
    <t>1=2+3</t>
  </si>
  <si>
    <t>4=5+6</t>
  </si>
  <si>
    <t>7=4/1</t>
  </si>
  <si>
    <t>8=5/2</t>
  </si>
  <si>
    <t>9=6/3</t>
  </si>
  <si>
    <t>TỔNG CHI NGÂN SÁCH THÀNH PHỐ</t>
  </si>
  <si>
    <t>CHI CÂN ĐỐI NGÂN SÁCH THÀNH PHỐ</t>
  </si>
  <si>
    <t>Chi đầu tư cho các dự án</t>
  </si>
  <si>
    <t>Trong đó chia theo lĩnh vực:</t>
  </si>
  <si>
    <t>Trong đó chia theo nguồn vốn:</t>
  </si>
  <si>
    <t>Chi đầu tư từ nguồn thu tiền sử dụng đất</t>
  </si>
  <si>
    <t>Chi đầu tư từ nguồn thu xổ số kiến thiết</t>
  </si>
  <si>
    <t>Chi đầu tư phát triển khác</t>
  </si>
  <si>
    <t xml:space="preserve">Chi thường xuyên </t>
  </si>
  <si>
    <t>Trong đó:</t>
  </si>
  <si>
    <t>CHI CÁC CHƯƠNG TRÌNH MỤC TIÊU</t>
  </si>
  <si>
    <t>CHI BỔ SUNG CHO NGÂN SÁCH CÁP DƯỚI</t>
  </si>
  <si>
    <t>CHI CHUYỂN NGUỒN NĂM SAU</t>
  </si>
  <si>
    <t>QUYẾT TOÁN CHI NGÂN SÁCH THÀNH PHỐ, CHI NGÂN SÁCH CẤP THÀNH PHỐ VÀ CHI NGÂN SÁCH XÃ THEO CƠ CẤU CHI NĂM 2021</t>
  </si>
  <si>
    <t>Biểu số 99/CK-NSNN</t>
  </si>
  <si>
    <t>- Chi giáo dục - đào tạo và dạy nghề</t>
  </si>
  <si>
    <t>- Chi khoa học và công nghệ</t>
  </si>
  <si>
    <t>- Chi y tế, dân số và gia đình</t>
  </si>
  <si>
    <t>- Chi văn hóa thông tin</t>
  </si>
  <si>
    <t>- Chi phát thanh, truyền hình, thông tấn</t>
  </si>
  <si>
    <t>- Chi thể dục thể thao</t>
  </si>
  <si>
    <t>- Chi bảo vệ môi trường</t>
  </si>
  <si>
    <t>- Chi các hoạt động kinh tế</t>
  </si>
  <si>
    <t>- Chi hoạt động của cơ quan QLNN, đảng, đoàn thể</t>
  </si>
  <si>
    <t>- Chi bảo đảm xã hội</t>
  </si>
  <si>
    <t>- Chi đầu tư khác</t>
  </si>
  <si>
    <t>- Chi thường xuyên khác</t>
  </si>
  <si>
    <t>Biểu số 100/CK-NSNN</t>
  </si>
  <si>
    <t>Biểu số 101/CK-NSNN</t>
  </si>
  <si>
    <t>Bổ sung vốn đầu tư để thực hiện các CTMT, nhiệm vụ</t>
  </si>
  <si>
    <t>Bổ sung vốn sự nghiệp thực hiện các chế độ, chính sách</t>
  </si>
  <si>
    <t>Bổ sung thực hiện các CTMT quốc gia</t>
  </si>
  <si>
    <t>13=7/1</t>
  </si>
  <si>
    <t>14=8/2</t>
  </si>
  <si>
    <t>15=9/3</t>
  </si>
  <si>
    <t>16=10/4</t>
  </si>
  <si>
    <t>17=11/5</t>
  </si>
  <si>
    <t>18=12/6</t>
  </si>
  <si>
    <t>Trung tâm VH-TT và Thể thao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</si>
</sst>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0.0%"/>
    <numFmt numFmtId="178" formatCode="#,##0.0"/>
    <numFmt numFmtId="179" formatCode="0.000000E+00"/>
    <numFmt numFmtId="180" formatCode="0.00000E+00"/>
    <numFmt numFmtId="181" formatCode="#,##0.000"/>
  </numFmts>
  <fonts count="67">
    <font>
      <sz val="10"/>
      <name val="Arial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3.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.5"/>
      <color indexed="8"/>
      <name val="Times New Roman"/>
      <family val="1"/>
    </font>
    <font>
      <b/>
      <sz val="12.5"/>
      <name val="Times New Roman"/>
      <family val="1"/>
    </font>
    <font>
      <sz val="12.5"/>
      <color indexed="8"/>
      <name val="Times New Roman"/>
      <family val="1"/>
    </font>
    <font>
      <i/>
      <sz val="12.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2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3" fontId="2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1" fillId="0" borderId="14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3" fontId="15" fillId="0" borderId="15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3" fontId="17" fillId="0" borderId="12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8" fillId="0" borderId="0" xfId="0" applyNumberFormat="1" applyFont="1" applyAlignment="1" quotePrefix="1">
      <alignment/>
    </xf>
    <xf numFmtId="3" fontId="7" fillId="0" borderId="0" xfId="0" applyNumberFormat="1" applyFont="1" applyAlignment="1">
      <alignment/>
    </xf>
    <xf numFmtId="3" fontId="3" fillId="0" borderId="13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" fillId="33" borderId="11" xfId="0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right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right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1" fillId="33" borderId="13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 quotePrefix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0" fontId="20" fillId="33" borderId="0" xfId="0" applyFont="1" applyFill="1" applyAlignment="1">
      <alignment/>
    </xf>
    <xf numFmtId="3" fontId="3" fillId="33" borderId="11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9" fontId="1" fillId="0" borderId="12" xfId="0" applyNumberFormat="1" applyFont="1" applyBorder="1" applyAlignment="1">
      <alignment vertical="center" wrapText="1"/>
    </xf>
    <xf numFmtId="9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 wrapText="1"/>
    </xf>
    <xf numFmtId="9" fontId="3" fillId="0" borderId="13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23" fillId="0" borderId="0" xfId="60" applyFont="1" applyFill="1" applyAlignment="1">
      <alignment vertical="center"/>
      <protection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24" fillId="0" borderId="0" xfId="60" applyFont="1" applyFill="1" applyAlignment="1">
      <alignment vertical="center"/>
      <protection/>
    </xf>
    <xf numFmtId="3" fontId="25" fillId="0" borderId="0" xfId="0" applyNumberFormat="1" applyFont="1" applyAlignment="1">
      <alignment horizontal="right" vertical="center"/>
    </xf>
    <xf numFmtId="9" fontId="25" fillId="0" borderId="0" xfId="0" applyNumberFormat="1" applyFont="1" applyAlignment="1">
      <alignment horizontal="right" vertical="center"/>
    </xf>
    <xf numFmtId="3" fontId="24" fillId="0" borderId="0" xfId="60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4" fontId="26" fillId="0" borderId="0" xfId="46" applyFont="1" applyFill="1" applyAlignment="1">
      <alignment horizontal="center" vertical="center"/>
    </xf>
    <xf numFmtId="3" fontId="10" fillId="0" borderId="0" xfId="60" applyFont="1" applyFill="1" applyAlignment="1">
      <alignment vertical="center"/>
      <protection/>
    </xf>
    <xf numFmtId="3" fontId="10" fillId="0" borderId="0" xfId="60" applyFont="1" applyFill="1" applyAlignment="1">
      <alignment horizontal="center" vertical="center"/>
      <protection/>
    </xf>
    <xf numFmtId="3" fontId="8" fillId="0" borderId="10" xfId="60" applyFont="1" applyFill="1" applyBorder="1" applyAlignment="1">
      <alignment horizontal="center" vertical="center"/>
      <protection/>
    </xf>
    <xf numFmtId="3" fontId="8" fillId="0" borderId="10" xfId="60" applyFont="1" applyFill="1" applyBorder="1" applyAlignment="1">
      <alignment horizontal="center" vertical="center" wrapText="1"/>
      <protection/>
    </xf>
    <xf numFmtId="3" fontId="10" fillId="0" borderId="10" xfId="60" applyFont="1" applyFill="1" applyBorder="1" applyAlignment="1">
      <alignment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3" fontId="8" fillId="0" borderId="16" xfId="60" applyFont="1" applyFill="1" applyBorder="1" applyAlignment="1">
      <alignment horizontal="center" vertical="center" wrapText="1"/>
      <protection/>
    </xf>
    <xf numFmtId="3" fontId="8" fillId="0" borderId="0" xfId="60" applyFont="1" applyFill="1" applyAlignment="1">
      <alignment vertical="center"/>
      <protection/>
    </xf>
    <xf numFmtId="3" fontId="8" fillId="0" borderId="17" xfId="60" applyFont="1" applyFill="1" applyBorder="1" applyAlignment="1">
      <alignment horizontal="center" vertical="center"/>
      <protection/>
    </xf>
    <xf numFmtId="3" fontId="24" fillId="0" borderId="18" xfId="60" applyFont="1" applyFill="1" applyBorder="1" applyAlignment="1">
      <alignment horizontal="center" vertical="center" wrapText="1"/>
      <protection/>
    </xf>
    <xf numFmtId="0" fontId="24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8" fillId="0" borderId="18" xfId="60" applyFont="1" applyFill="1" applyBorder="1" applyAlignment="1">
      <alignment horizontal="center" vertical="center" wrapText="1"/>
      <protection/>
    </xf>
    <xf numFmtId="3" fontId="8" fillId="0" borderId="19" xfId="60" applyFont="1" applyFill="1" applyBorder="1" applyAlignment="1">
      <alignment horizontal="center" vertical="center" wrapText="1"/>
      <protection/>
    </xf>
    <xf numFmtId="3" fontId="8" fillId="0" borderId="20" xfId="60" applyFont="1" applyFill="1" applyBorder="1" applyAlignment="1">
      <alignment horizontal="center" vertical="center" wrapText="1"/>
      <protection/>
    </xf>
    <xf numFmtId="3" fontId="8" fillId="0" borderId="10" xfId="60" applyFont="1" applyFill="1" applyBorder="1" applyAlignment="1">
      <alignment vertical="center"/>
      <protection/>
    </xf>
    <xf numFmtId="3" fontId="8" fillId="0" borderId="15" xfId="60" applyFont="1" applyFill="1" applyBorder="1" applyAlignment="1">
      <alignment vertical="center"/>
      <protection/>
    </xf>
    <xf numFmtId="3" fontId="8" fillId="0" borderId="10" xfId="60" applyFont="1" applyFill="1" applyBorder="1" applyAlignment="1">
      <alignment horizontal="left" vertical="center"/>
      <protection/>
    </xf>
    <xf numFmtId="3" fontId="8" fillId="0" borderId="12" xfId="60" applyFont="1" applyFill="1" applyBorder="1" applyAlignment="1">
      <alignment vertical="center"/>
      <protection/>
    </xf>
    <xf numFmtId="3" fontId="8" fillId="0" borderId="11" xfId="60" applyFont="1" applyFill="1" applyBorder="1" applyAlignment="1">
      <alignment horizontal="center" vertical="center"/>
      <protection/>
    </xf>
    <xf numFmtId="3" fontId="8" fillId="0" borderId="11" xfId="60" applyFont="1" applyFill="1" applyBorder="1" applyAlignment="1">
      <alignment vertical="center"/>
      <protection/>
    </xf>
    <xf numFmtId="3" fontId="10" fillId="0" borderId="12" xfId="60" applyFont="1" applyFill="1" applyBorder="1" applyAlignment="1">
      <alignment horizontal="center" vertical="center"/>
      <protection/>
    </xf>
    <xf numFmtId="3" fontId="10" fillId="0" borderId="12" xfId="60" applyFont="1" applyFill="1" applyBorder="1" applyAlignment="1">
      <alignment vertical="center"/>
      <protection/>
    </xf>
    <xf numFmtId="3" fontId="8" fillId="0" borderId="12" xfId="60" applyFont="1" applyFill="1" applyBorder="1" applyAlignment="1">
      <alignment horizontal="center" vertical="center"/>
      <protection/>
    </xf>
    <xf numFmtId="3" fontId="9" fillId="0" borderId="12" xfId="60" applyFont="1" applyFill="1" applyBorder="1" applyAlignment="1" quotePrefix="1">
      <alignment horizontal="center" vertical="center"/>
      <protection/>
    </xf>
    <xf numFmtId="3" fontId="9" fillId="0" borderId="12" xfId="60" applyFont="1" applyFill="1" applyBorder="1" applyAlignment="1">
      <alignment vertical="center"/>
      <protection/>
    </xf>
    <xf numFmtId="3" fontId="9" fillId="0" borderId="12" xfId="60" applyFont="1" applyFill="1" applyBorder="1" applyAlignment="1">
      <alignment horizontal="center" vertical="center"/>
      <protection/>
    </xf>
    <xf numFmtId="3" fontId="8" fillId="0" borderId="21" xfId="60" applyFont="1" applyFill="1" applyBorder="1" applyAlignment="1">
      <alignment vertical="center"/>
      <protection/>
    </xf>
    <xf numFmtId="3" fontId="8" fillId="0" borderId="21" xfId="60" applyFont="1" applyFill="1" applyBorder="1" applyAlignment="1">
      <alignment horizontal="center" vertical="center"/>
      <protection/>
    </xf>
    <xf numFmtId="3" fontId="10" fillId="0" borderId="21" xfId="60" applyFont="1" applyFill="1" applyBorder="1" applyAlignment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" fontId="23" fillId="0" borderId="0" xfId="60" applyFont="1" applyFill="1" applyAlignment="1">
      <alignment horizontal="center" vertical="center"/>
      <protection/>
    </xf>
    <xf numFmtId="0" fontId="27" fillId="0" borderId="12" xfId="0" applyFont="1" applyBorder="1" applyAlignment="1">
      <alignment vertical="center" wrapText="1"/>
    </xf>
    <xf numFmtId="0" fontId="18" fillId="0" borderId="12" xfId="0" applyFont="1" applyBorder="1" applyAlignment="1" quotePrefix="1">
      <alignment vertical="center" wrapText="1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right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3" fontId="8" fillId="0" borderId="23" xfId="60" applyFont="1" applyFill="1" applyBorder="1" applyAlignment="1">
      <alignment horizontal="center" vertical="center" wrapText="1"/>
      <protection/>
    </xf>
    <xf numFmtId="3" fontId="8" fillId="0" borderId="24" xfId="60" applyFont="1" applyFill="1" applyBorder="1" applyAlignment="1">
      <alignment horizontal="center" vertical="center" wrapText="1"/>
      <protection/>
    </xf>
    <xf numFmtId="3" fontId="8" fillId="0" borderId="25" xfId="60" applyFont="1" applyFill="1" applyBorder="1" applyAlignment="1">
      <alignment horizontal="center" vertical="center"/>
      <protection/>
    </xf>
    <xf numFmtId="3" fontId="8" fillId="0" borderId="26" xfId="60" applyFont="1" applyFill="1" applyBorder="1" applyAlignment="1">
      <alignment horizontal="center" vertical="center"/>
      <protection/>
    </xf>
    <xf numFmtId="3" fontId="8" fillId="0" borderId="23" xfId="60" applyFont="1" applyFill="1" applyBorder="1" applyAlignment="1">
      <alignment horizontal="center" vertical="center"/>
      <protection/>
    </xf>
    <xf numFmtId="3" fontId="8" fillId="0" borderId="27" xfId="60" applyFont="1" applyFill="1" applyBorder="1" applyAlignment="1">
      <alignment horizontal="center" vertical="center"/>
      <protection/>
    </xf>
    <xf numFmtId="3" fontId="8" fillId="0" borderId="28" xfId="60" applyFont="1" applyFill="1" applyBorder="1" applyAlignment="1">
      <alignment horizontal="center" vertical="center"/>
      <protection/>
    </xf>
    <xf numFmtId="3" fontId="10" fillId="0" borderId="25" xfId="60" applyFont="1" applyFill="1" applyBorder="1" applyAlignment="1">
      <alignment horizontal="center" vertical="center"/>
      <protection/>
    </xf>
    <xf numFmtId="3" fontId="10" fillId="0" borderId="26" xfId="60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3" fontId="21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44" fontId="26" fillId="0" borderId="0" xfId="46" applyFont="1" applyFill="1" applyAlignment="1">
      <alignment horizontal="center" vertical="center"/>
    </xf>
    <xf numFmtId="3" fontId="9" fillId="0" borderId="22" xfId="60" applyFont="1" applyFill="1" applyBorder="1" applyAlignment="1">
      <alignment horizontal="right" vertical="center"/>
      <protection/>
    </xf>
    <xf numFmtId="3" fontId="8" fillId="0" borderId="10" xfId="60" applyFont="1" applyFill="1" applyBorder="1" applyAlignment="1">
      <alignment horizontal="center" vertical="center"/>
      <protection/>
    </xf>
    <xf numFmtId="3" fontId="8" fillId="0" borderId="10" xfId="60" applyFont="1" applyFill="1" applyBorder="1" applyAlignment="1">
      <alignment horizontal="center" vertical="center" wrapText="1"/>
      <protection/>
    </xf>
    <xf numFmtId="3" fontId="10" fillId="0" borderId="10" xfId="60" applyFont="1" applyFill="1" applyBorder="1" applyAlignment="1">
      <alignment vertical="center"/>
      <protection/>
    </xf>
    <xf numFmtId="3" fontId="24" fillId="0" borderId="23" xfId="60" applyFont="1" applyFill="1" applyBorder="1" applyAlignment="1">
      <alignment horizontal="center" vertical="center" wrapText="1"/>
      <protection/>
    </xf>
    <xf numFmtId="3" fontId="24" fillId="0" borderId="24" xfId="60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4" fontId="17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7" xfId="59"/>
    <cellStyle name="Normal_bao cao dinh ky tuan 201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43"/>
  <sheetViews>
    <sheetView showZeros="0" tabSelected="1" zoomScale="85" zoomScaleNormal="85" zoomScalePageLayoutView="0" workbookViewId="0" topLeftCell="A1">
      <selection activeCell="E23" sqref="E23"/>
    </sheetView>
  </sheetViews>
  <sheetFormatPr defaultColWidth="9.140625" defaultRowHeight="12.75"/>
  <cols>
    <col min="1" max="1" width="5.7109375" style="0" customWidth="1"/>
    <col min="2" max="2" width="48.8515625" style="0" bestFit="1" customWidth="1"/>
    <col min="3" max="5" width="20.7109375" style="0" customWidth="1"/>
    <col min="6" max="6" width="11.7109375" style="0" customWidth="1"/>
    <col min="7" max="7" width="10.7109375" style="0" customWidth="1"/>
    <col min="10" max="10" width="16.7109375" style="0" bestFit="1" customWidth="1"/>
  </cols>
  <sheetData>
    <row r="1" spans="1:7" ht="15.75">
      <c r="A1" s="160" t="s">
        <v>213</v>
      </c>
      <c r="B1" s="160"/>
      <c r="C1" s="160"/>
      <c r="D1" s="160"/>
      <c r="E1" s="160"/>
      <c r="F1" s="160"/>
      <c r="G1" s="160"/>
    </row>
    <row r="2" ht="15.75">
      <c r="A2" s="1"/>
    </row>
    <row r="3" spans="1:7" ht="18.75">
      <c r="A3" s="159" t="s">
        <v>211</v>
      </c>
      <c r="B3" s="159"/>
      <c r="C3" s="159"/>
      <c r="D3" s="159"/>
      <c r="E3" s="159"/>
      <c r="F3" s="159"/>
      <c r="G3" s="159"/>
    </row>
    <row r="4" spans="1:7" ht="16.5">
      <c r="A4" s="162" t="s">
        <v>212</v>
      </c>
      <c r="B4" s="162"/>
      <c r="C4" s="162"/>
      <c r="D4" s="162"/>
      <c r="E4" s="162"/>
      <c r="F4" s="162"/>
      <c r="G4" s="162"/>
    </row>
    <row r="5" ht="15.75">
      <c r="A5" s="1"/>
    </row>
    <row r="6" spans="1:7" ht="15.75">
      <c r="A6" s="161" t="s">
        <v>92</v>
      </c>
      <c r="B6" s="161"/>
      <c r="C6" s="161"/>
      <c r="D6" s="161"/>
      <c r="E6" s="161"/>
      <c r="F6" s="161"/>
      <c r="G6" s="161"/>
    </row>
    <row r="7" spans="1:7" ht="21" customHeight="1">
      <c r="A7" s="158" t="s">
        <v>1</v>
      </c>
      <c r="B7" s="158" t="s">
        <v>41</v>
      </c>
      <c r="C7" s="158" t="s">
        <v>2</v>
      </c>
      <c r="D7" s="158"/>
      <c r="E7" s="158" t="s">
        <v>3</v>
      </c>
      <c r="F7" s="158" t="s">
        <v>42</v>
      </c>
      <c r="G7" s="158"/>
    </row>
    <row r="8" spans="1:7" ht="45" customHeight="1">
      <c r="A8" s="158"/>
      <c r="B8" s="158"/>
      <c r="C8" s="2" t="s">
        <v>87</v>
      </c>
      <c r="D8" s="2" t="s">
        <v>88</v>
      </c>
      <c r="E8" s="158"/>
      <c r="F8" s="2" t="s">
        <v>99</v>
      </c>
      <c r="G8" s="2" t="s">
        <v>88</v>
      </c>
    </row>
    <row r="9" spans="1:7" ht="21" customHeight="1">
      <c r="A9" s="2" t="s">
        <v>4</v>
      </c>
      <c r="B9" s="2" t="s">
        <v>5</v>
      </c>
      <c r="C9" s="2">
        <v>1</v>
      </c>
      <c r="D9" s="2">
        <v>2</v>
      </c>
      <c r="E9" s="2">
        <v>3</v>
      </c>
      <c r="F9" s="2" t="s">
        <v>90</v>
      </c>
      <c r="G9" s="2" t="s">
        <v>91</v>
      </c>
    </row>
    <row r="10" spans="1:10" ht="21" customHeight="1">
      <c r="A10" s="16" t="s">
        <v>4</v>
      </c>
      <c r="B10" s="17" t="s">
        <v>6</v>
      </c>
      <c r="C10" s="32">
        <f>+C11+C14+C17+C19+C20+C18</f>
        <v>1654546000000</v>
      </c>
      <c r="D10" s="32">
        <f>+D11+D14+D17+D19+D20+D18</f>
        <v>1681707000000</v>
      </c>
      <c r="E10" s="32">
        <f>+E11+E14+E17+E19+E20+E18</f>
        <v>3088767746481</v>
      </c>
      <c r="F10" s="18">
        <f>+E10/C10*100</f>
        <v>186.68370335312528</v>
      </c>
      <c r="G10" s="18">
        <f>+E10/D10*100</f>
        <v>183.66860258540876</v>
      </c>
      <c r="J10" s="14"/>
    </row>
    <row r="11" spans="1:7" ht="21" customHeight="1">
      <c r="A11" s="19" t="s">
        <v>7</v>
      </c>
      <c r="B11" s="20" t="s">
        <v>8</v>
      </c>
      <c r="C11" s="21">
        <f>+C12+C13</f>
        <v>1233492000000</v>
      </c>
      <c r="D11" s="21">
        <f>+D12+D13</f>
        <v>1233492000000</v>
      </c>
      <c r="E11" s="21">
        <f>+E12+E13</f>
        <v>1074858341347</v>
      </c>
      <c r="F11" s="22">
        <f aca="true" t="shared" si="0" ref="F11:F40">+E11/C11*100</f>
        <v>87.13946595089388</v>
      </c>
      <c r="G11" s="22">
        <f aca="true" t="shared" si="1" ref="G11:G40">+E11/D11*100</f>
        <v>87.13946595089388</v>
      </c>
    </row>
    <row r="12" spans="1:7" ht="21" customHeight="1">
      <c r="A12" s="23"/>
      <c r="B12" s="72" t="s">
        <v>151</v>
      </c>
      <c r="C12" s="25">
        <v>769950000000</v>
      </c>
      <c r="D12" s="25">
        <f>+C12</f>
        <v>769950000000</v>
      </c>
      <c r="E12" s="25">
        <v>670511822609</v>
      </c>
      <c r="F12" s="26">
        <f t="shared" si="0"/>
        <v>87.08511235911422</v>
      </c>
      <c r="G12" s="26">
        <f t="shared" si="1"/>
        <v>87.08511235911422</v>
      </c>
    </row>
    <row r="13" spans="1:10" ht="21" customHeight="1">
      <c r="A13" s="23"/>
      <c r="B13" s="72" t="s">
        <v>152</v>
      </c>
      <c r="C13" s="25">
        <v>463542000000</v>
      </c>
      <c r="D13" s="25">
        <f>+C13</f>
        <v>463542000000</v>
      </c>
      <c r="E13" s="25">
        <v>404346518738</v>
      </c>
      <c r="F13" s="26">
        <f t="shared" si="0"/>
        <v>87.22974805691825</v>
      </c>
      <c r="G13" s="26">
        <f t="shared" si="1"/>
        <v>87.22974805691825</v>
      </c>
      <c r="J13" s="14"/>
    </row>
    <row r="14" spans="1:10" ht="21" customHeight="1">
      <c r="A14" s="19" t="s">
        <v>10</v>
      </c>
      <c r="B14" s="20" t="s">
        <v>11</v>
      </c>
      <c r="C14" s="21">
        <f>+C15+C16</f>
        <v>269344000000</v>
      </c>
      <c r="D14" s="21">
        <f>+D15+D16</f>
        <v>269344000000</v>
      </c>
      <c r="E14" s="21">
        <f>+E15+E16</f>
        <v>847774241428</v>
      </c>
      <c r="F14" s="22">
        <f>+E14/C14*100</f>
        <v>314.75519834412495</v>
      </c>
      <c r="G14" s="22">
        <f>+E14/D14*100</f>
        <v>314.75519834412495</v>
      </c>
      <c r="J14" s="14"/>
    </row>
    <row r="15" spans="1:7" ht="21" customHeight="1">
      <c r="A15" s="23">
        <v>1</v>
      </c>
      <c r="B15" s="24" t="s">
        <v>12</v>
      </c>
      <c r="C15" s="25"/>
      <c r="D15" s="25"/>
      <c r="E15" s="25">
        <v>81107000000</v>
      </c>
      <c r="F15" s="26"/>
      <c r="G15" s="26"/>
    </row>
    <row r="16" spans="1:7" ht="21" customHeight="1">
      <c r="A16" s="23">
        <v>2</v>
      </c>
      <c r="B16" s="24" t="s">
        <v>13</v>
      </c>
      <c r="C16" s="25">
        <v>269344000000</v>
      </c>
      <c r="D16" s="25">
        <f>+C16</f>
        <v>269344000000</v>
      </c>
      <c r="E16" s="25">
        <v>766667241428</v>
      </c>
      <c r="F16" s="26">
        <f>+E16/C16*100</f>
        <v>284.6424057814542</v>
      </c>
      <c r="G16" s="26">
        <f>+E16/D16*100</f>
        <v>284.6424057814542</v>
      </c>
    </row>
    <row r="17" spans="1:7" ht="21" customHeight="1">
      <c r="A17" s="19" t="s">
        <v>14</v>
      </c>
      <c r="B17" s="20" t="s">
        <v>15</v>
      </c>
      <c r="C17" s="25"/>
      <c r="D17" s="25"/>
      <c r="E17" s="25"/>
      <c r="F17" s="22"/>
      <c r="G17" s="22"/>
    </row>
    <row r="18" spans="1:10" ht="21" customHeight="1">
      <c r="A18" s="19" t="s">
        <v>16</v>
      </c>
      <c r="B18" s="20" t="s">
        <v>101</v>
      </c>
      <c r="C18" s="25"/>
      <c r="D18" s="25"/>
      <c r="E18" s="21">
        <v>3144383181</v>
      </c>
      <c r="F18" s="22"/>
      <c r="G18" s="22"/>
      <c r="J18" s="14"/>
    </row>
    <row r="19" spans="1:7" ht="21" customHeight="1">
      <c r="A19" s="19" t="s">
        <v>18</v>
      </c>
      <c r="B19" s="20" t="s">
        <v>17</v>
      </c>
      <c r="C19" s="21"/>
      <c r="D19" s="21">
        <v>64907000000</v>
      </c>
      <c r="E19" s="21">
        <v>967548350224</v>
      </c>
      <c r="F19" s="22"/>
      <c r="G19" s="22">
        <f t="shared" si="1"/>
        <v>1490.6687263684964</v>
      </c>
    </row>
    <row r="20" spans="1:7" ht="21" customHeight="1">
      <c r="A20" s="19" t="s">
        <v>75</v>
      </c>
      <c r="B20" s="20" t="s">
        <v>19</v>
      </c>
      <c r="C20" s="21">
        <v>151710000000</v>
      </c>
      <c r="D20" s="21">
        <v>113964000000</v>
      </c>
      <c r="E20" s="21">
        <v>195442430301</v>
      </c>
      <c r="F20" s="22">
        <f t="shared" si="0"/>
        <v>128.8263333339925</v>
      </c>
      <c r="G20" s="22">
        <f t="shared" si="1"/>
        <v>171.49488461356216</v>
      </c>
    </row>
    <row r="21" spans="1:10" ht="21" customHeight="1">
      <c r="A21" s="19" t="s">
        <v>5</v>
      </c>
      <c r="B21" s="20" t="s">
        <v>20</v>
      </c>
      <c r="C21" s="21">
        <f>+C22+C29+C32</f>
        <v>1654546000000</v>
      </c>
      <c r="D21" s="21">
        <f>+D22+D29+D32</f>
        <v>1675784000000</v>
      </c>
      <c r="E21" s="21">
        <f>+E22+E29+E32</f>
        <v>2166769981511</v>
      </c>
      <c r="F21" s="22">
        <f t="shared" si="0"/>
        <v>130.9585820830004</v>
      </c>
      <c r="G21" s="22">
        <f t="shared" si="1"/>
        <v>129.2988822850081</v>
      </c>
      <c r="J21" s="14"/>
    </row>
    <row r="22" spans="1:7" ht="21" customHeight="1">
      <c r="A22" s="19" t="s">
        <v>7</v>
      </c>
      <c r="B22" s="20" t="s">
        <v>21</v>
      </c>
      <c r="C22" s="21">
        <f>+SUM(C23:C28)</f>
        <v>1654546000000</v>
      </c>
      <c r="D22" s="21">
        <f>+SUM(D23:D28)</f>
        <v>1675784000000</v>
      </c>
      <c r="E22" s="21">
        <f>+SUM(E23:E28)</f>
        <v>2083931664677</v>
      </c>
      <c r="F22" s="22">
        <f t="shared" si="0"/>
        <v>125.95187227656407</v>
      </c>
      <c r="G22" s="22">
        <f t="shared" si="1"/>
        <v>124.35562487032934</v>
      </c>
    </row>
    <row r="23" spans="1:7" ht="21" customHeight="1">
      <c r="A23" s="23">
        <v>1</v>
      </c>
      <c r="B23" s="24" t="s">
        <v>22</v>
      </c>
      <c r="C23" s="25">
        <v>407381000000</v>
      </c>
      <c r="D23" s="25">
        <v>407381000000</v>
      </c>
      <c r="E23" s="25">
        <v>267404460881</v>
      </c>
      <c r="F23" s="26">
        <f t="shared" si="0"/>
        <v>65.63989505671594</v>
      </c>
      <c r="G23" s="26">
        <f t="shared" si="1"/>
        <v>65.63989505671594</v>
      </c>
    </row>
    <row r="24" spans="1:7" ht="21" customHeight="1">
      <c r="A24" s="23">
        <v>2</v>
      </c>
      <c r="B24" s="24" t="s">
        <v>23</v>
      </c>
      <c r="C24" s="25">
        <v>1213720000000</v>
      </c>
      <c r="D24" s="25">
        <v>1215008000000</v>
      </c>
      <c r="E24" s="25">
        <v>1501369967975</v>
      </c>
      <c r="F24" s="26">
        <f t="shared" si="0"/>
        <v>123.69986223964342</v>
      </c>
      <c r="G24" s="26">
        <f t="shared" si="1"/>
        <v>123.56873106802588</v>
      </c>
    </row>
    <row r="25" spans="1:7" ht="21" customHeight="1">
      <c r="A25" s="23">
        <v>4</v>
      </c>
      <c r="B25" s="24" t="s">
        <v>43</v>
      </c>
      <c r="C25" s="25"/>
      <c r="D25" s="25"/>
      <c r="E25" s="25">
        <v>311312852640</v>
      </c>
      <c r="F25" s="22"/>
      <c r="G25" s="22"/>
    </row>
    <row r="26" spans="1:7" ht="21" customHeight="1">
      <c r="A26" s="23">
        <v>3</v>
      </c>
      <c r="B26" s="24" t="s">
        <v>89</v>
      </c>
      <c r="C26" s="25"/>
      <c r="D26" s="25"/>
      <c r="E26" s="25">
        <v>3844383181</v>
      </c>
      <c r="F26" s="22"/>
      <c r="G26" s="26"/>
    </row>
    <row r="27" spans="1:7" ht="21" customHeight="1">
      <c r="A27" s="23">
        <v>4</v>
      </c>
      <c r="B27" s="24" t="s">
        <v>24</v>
      </c>
      <c r="C27" s="25">
        <v>33445000000</v>
      </c>
      <c r="D27" s="25">
        <v>33445000000</v>
      </c>
      <c r="E27" s="25"/>
      <c r="F27" s="22">
        <f t="shared" si="0"/>
        <v>0</v>
      </c>
      <c r="G27" s="22">
        <f t="shared" si="1"/>
        <v>0</v>
      </c>
    </row>
    <row r="28" spans="1:7" ht="21" customHeight="1">
      <c r="A28" s="23">
        <v>5</v>
      </c>
      <c r="B28" s="24" t="s">
        <v>25</v>
      </c>
      <c r="C28" s="25"/>
      <c r="D28" s="25">
        <v>19950000000</v>
      </c>
      <c r="E28" s="25"/>
      <c r="F28" s="22"/>
      <c r="G28" s="26">
        <f t="shared" si="1"/>
        <v>0</v>
      </c>
    </row>
    <row r="29" spans="1:7" ht="21" customHeight="1">
      <c r="A29" s="19" t="s">
        <v>10</v>
      </c>
      <c r="B29" s="20" t="s">
        <v>26</v>
      </c>
      <c r="C29" s="25"/>
      <c r="D29" s="25"/>
      <c r="E29" s="25"/>
      <c r="F29" s="22"/>
      <c r="G29" s="22"/>
    </row>
    <row r="30" spans="1:7" ht="21" customHeight="1">
      <c r="A30" s="23">
        <v>1</v>
      </c>
      <c r="B30" s="24" t="s">
        <v>27</v>
      </c>
      <c r="C30" s="25"/>
      <c r="D30" s="25"/>
      <c r="E30" s="25"/>
      <c r="F30" s="22"/>
      <c r="G30" s="22"/>
    </row>
    <row r="31" spans="1:7" ht="21" customHeight="1">
      <c r="A31" s="23">
        <v>2</v>
      </c>
      <c r="B31" s="24" t="s">
        <v>28</v>
      </c>
      <c r="C31" s="25"/>
      <c r="D31" s="25"/>
      <c r="E31" s="25"/>
      <c r="F31" s="22"/>
      <c r="G31" s="22"/>
    </row>
    <row r="32" spans="1:7" ht="21" customHeight="1">
      <c r="A32" s="27" t="s">
        <v>14</v>
      </c>
      <c r="B32" s="28" t="s">
        <v>29</v>
      </c>
      <c r="C32" s="29"/>
      <c r="D32" s="29"/>
      <c r="E32" s="31">
        <v>82838316834</v>
      </c>
      <c r="F32" s="30"/>
      <c r="G32" s="30"/>
    </row>
    <row r="33" spans="1:10" ht="21" customHeight="1" hidden="1">
      <c r="A33" s="36" t="s">
        <v>30</v>
      </c>
      <c r="B33" s="37" t="s">
        <v>109</v>
      </c>
      <c r="C33" s="38"/>
      <c r="D33" s="38"/>
      <c r="E33" s="39">
        <f>+E10-E21</f>
        <v>921997764970</v>
      </c>
      <c r="F33" s="39"/>
      <c r="G33" s="39"/>
      <c r="J33" s="14"/>
    </row>
    <row r="34" spans="1:7" ht="15.75" hidden="1">
      <c r="A34" s="3" t="s">
        <v>31</v>
      </c>
      <c r="B34" s="4" t="s">
        <v>32</v>
      </c>
      <c r="C34" s="10"/>
      <c r="D34" s="10"/>
      <c r="E34" s="10"/>
      <c r="F34" s="13" t="e">
        <f t="shared" si="0"/>
        <v>#DIV/0!</v>
      </c>
      <c r="G34" s="13" t="e">
        <f t="shared" si="1"/>
        <v>#DIV/0!</v>
      </c>
    </row>
    <row r="35" spans="1:7" ht="15.75" hidden="1">
      <c r="A35" s="5" t="s">
        <v>7</v>
      </c>
      <c r="B35" s="6" t="s">
        <v>33</v>
      </c>
      <c r="C35" s="11"/>
      <c r="D35" s="11"/>
      <c r="E35" s="11"/>
      <c r="F35" s="13" t="e">
        <f t="shared" si="0"/>
        <v>#DIV/0!</v>
      </c>
      <c r="G35" s="13" t="e">
        <f t="shared" si="1"/>
        <v>#DIV/0!</v>
      </c>
    </row>
    <row r="36" spans="1:7" ht="31.5" hidden="1">
      <c r="A36" s="5" t="s">
        <v>10</v>
      </c>
      <c r="B36" s="6" t="s">
        <v>34</v>
      </c>
      <c r="C36" s="11"/>
      <c r="D36" s="11"/>
      <c r="E36" s="11"/>
      <c r="F36" s="13" t="e">
        <f t="shared" si="0"/>
        <v>#DIV/0!</v>
      </c>
      <c r="G36" s="13" t="e">
        <f t="shared" si="1"/>
        <v>#DIV/0!</v>
      </c>
    </row>
    <row r="37" spans="1:7" ht="15.75" hidden="1">
      <c r="A37" s="5" t="s">
        <v>35</v>
      </c>
      <c r="B37" s="6" t="s">
        <v>36</v>
      </c>
      <c r="C37" s="11"/>
      <c r="D37" s="11"/>
      <c r="E37" s="11"/>
      <c r="F37" s="13" t="e">
        <f t="shared" si="0"/>
        <v>#DIV/0!</v>
      </c>
      <c r="G37" s="13" t="e">
        <f t="shared" si="1"/>
        <v>#DIV/0!</v>
      </c>
    </row>
    <row r="38" spans="1:7" ht="15.75" hidden="1">
      <c r="A38" s="5" t="s">
        <v>7</v>
      </c>
      <c r="B38" s="6" t="s">
        <v>37</v>
      </c>
      <c r="C38" s="11"/>
      <c r="D38" s="11"/>
      <c r="E38" s="11"/>
      <c r="F38" s="13" t="e">
        <f t="shared" si="0"/>
        <v>#DIV/0!</v>
      </c>
      <c r="G38" s="13" t="e">
        <f t="shared" si="1"/>
        <v>#DIV/0!</v>
      </c>
    </row>
    <row r="39" spans="1:7" ht="15.75" hidden="1">
      <c r="A39" s="5" t="s">
        <v>10</v>
      </c>
      <c r="B39" s="6" t="s">
        <v>38</v>
      </c>
      <c r="C39" s="11"/>
      <c r="D39" s="11"/>
      <c r="E39" s="11"/>
      <c r="F39" s="13" t="e">
        <f t="shared" si="0"/>
        <v>#DIV/0!</v>
      </c>
      <c r="G39" s="13" t="e">
        <f t="shared" si="1"/>
        <v>#DIV/0!</v>
      </c>
    </row>
    <row r="40" spans="1:7" ht="31.5" hidden="1">
      <c r="A40" s="7" t="s">
        <v>39</v>
      </c>
      <c r="B40" s="8" t="s">
        <v>40</v>
      </c>
      <c r="C40" s="12"/>
      <c r="D40" s="12"/>
      <c r="E40" s="12"/>
      <c r="F40" s="15" t="e">
        <f t="shared" si="0"/>
        <v>#DIV/0!</v>
      </c>
      <c r="G40" s="15" t="e">
        <f t="shared" si="1"/>
        <v>#DIV/0!</v>
      </c>
    </row>
    <row r="41" s="43" customFormat="1" ht="21" customHeight="1">
      <c r="A41" s="45"/>
    </row>
    <row r="42" spans="1:5" s="43" customFormat="1" ht="18.75" customHeight="1">
      <c r="A42" s="44"/>
      <c r="E42" s="89"/>
    </row>
    <row r="43" s="43" customFormat="1" ht="18.75" customHeight="1">
      <c r="A43" s="44"/>
    </row>
  </sheetData>
  <sheetProtection/>
  <mergeCells count="9">
    <mergeCell ref="F7:G7"/>
    <mergeCell ref="A3:G3"/>
    <mergeCell ref="A1:G1"/>
    <mergeCell ref="A6:G6"/>
    <mergeCell ref="A7:A8"/>
    <mergeCell ref="B7:B8"/>
    <mergeCell ref="E7:E8"/>
    <mergeCell ref="C7:D7"/>
    <mergeCell ref="A4:G4"/>
  </mergeCells>
  <printOptions/>
  <pageMargins left="0.41" right="0.1968503937007874" top="0.7480314960629921" bottom="0.984251968503937" header="0.7480314960629921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68"/>
  <sheetViews>
    <sheetView showZeros="0" zoomScale="85" zoomScaleNormal="85" zoomScalePageLayoutView="0" workbookViewId="0" topLeftCell="A13">
      <selection activeCell="A5" sqref="A5"/>
    </sheetView>
  </sheetViews>
  <sheetFormatPr defaultColWidth="9.140625" defaultRowHeight="12.75"/>
  <cols>
    <col min="1" max="1" width="6.7109375" style="0" customWidth="1"/>
    <col min="2" max="2" width="65.7109375" style="0" bestFit="1" customWidth="1"/>
    <col min="3" max="6" width="21.7109375" style="0" customWidth="1"/>
    <col min="7" max="8" width="11.7109375" style="0" customWidth="1"/>
    <col min="9" max="9" width="16.7109375" style="0" bestFit="1" customWidth="1"/>
    <col min="10" max="10" width="12.421875" style="0" bestFit="1" customWidth="1"/>
    <col min="11" max="11" width="16.7109375" style="0" bestFit="1" customWidth="1"/>
  </cols>
  <sheetData>
    <row r="1" spans="1:8" ht="15.75">
      <c r="A1" s="160" t="s">
        <v>214</v>
      </c>
      <c r="B1" s="160"/>
      <c r="C1" s="160"/>
      <c r="D1" s="160"/>
      <c r="E1" s="160"/>
      <c r="F1" s="160"/>
      <c r="G1" s="160"/>
      <c r="H1" s="160"/>
    </row>
    <row r="2" ht="15.75">
      <c r="A2" s="1"/>
    </row>
    <row r="3" spans="1:8" ht="17.25">
      <c r="A3" s="163" t="s">
        <v>201</v>
      </c>
      <c r="B3" s="163"/>
      <c r="C3" s="163"/>
      <c r="D3" s="163"/>
      <c r="E3" s="163"/>
      <c r="F3" s="163"/>
      <c r="G3" s="163"/>
      <c r="H3" s="163"/>
    </row>
    <row r="4" spans="1:8" ht="16.5">
      <c r="A4" s="162" t="str">
        <f>+'96'!A4:G4</f>
        <v>(Ban hành kèm theo Quyết định số                /QĐ-UBND ngày         /       /2022 của UBND thành phố)</v>
      </c>
      <c r="B4" s="162"/>
      <c r="C4" s="162"/>
      <c r="D4" s="162"/>
      <c r="E4" s="162"/>
      <c r="F4" s="162"/>
      <c r="G4" s="162"/>
      <c r="H4" s="162"/>
    </row>
    <row r="5" spans="1:6" ht="15.75">
      <c r="A5" s="1"/>
      <c r="E5" s="14"/>
      <c r="F5" s="14"/>
    </row>
    <row r="6" spans="1:8" ht="15.75">
      <c r="A6" s="164" t="s">
        <v>92</v>
      </c>
      <c r="B6" s="164"/>
      <c r="C6" s="164"/>
      <c r="D6" s="164"/>
      <c r="E6" s="164"/>
      <c r="F6" s="164"/>
      <c r="G6" s="164"/>
      <c r="H6" s="164"/>
    </row>
    <row r="7" spans="1:8" ht="21" customHeight="1">
      <c r="A7" s="158" t="s">
        <v>1</v>
      </c>
      <c r="B7" s="158" t="s">
        <v>41</v>
      </c>
      <c r="C7" s="158" t="s">
        <v>2</v>
      </c>
      <c r="D7" s="158"/>
      <c r="E7" s="158" t="s">
        <v>3</v>
      </c>
      <c r="F7" s="158"/>
      <c r="G7" s="158" t="s">
        <v>42</v>
      </c>
      <c r="H7" s="158"/>
    </row>
    <row r="8" spans="1:8" ht="48" customHeight="1">
      <c r="A8" s="158"/>
      <c r="B8" s="158"/>
      <c r="C8" s="2" t="s">
        <v>44</v>
      </c>
      <c r="D8" s="2" t="s">
        <v>45</v>
      </c>
      <c r="E8" s="2" t="s">
        <v>44</v>
      </c>
      <c r="F8" s="2" t="s">
        <v>45</v>
      </c>
      <c r="G8" s="2" t="s">
        <v>44</v>
      </c>
      <c r="H8" s="2" t="s">
        <v>45</v>
      </c>
    </row>
    <row r="9" spans="1:8" ht="18" customHeight="1">
      <c r="A9" s="2" t="s">
        <v>4</v>
      </c>
      <c r="B9" s="2" t="s">
        <v>5</v>
      </c>
      <c r="C9" s="2">
        <v>1</v>
      </c>
      <c r="D9" s="2">
        <v>2</v>
      </c>
      <c r="E9" s="2">
        <v>3</v>
      </c>
      <c r="F9" s="2">
        <v>4</v>
      </c>
      <c r="G9" s="2" t="s">
        <v>46</v>
      </c>
      <c r="H9" s="2" t="s">
        <v>47</v>
      </c>
    </row>
    <row r="10" spans="1:9" ht="18.75" customHeight="1">
      <c r="A10" s="16"/>
      <c r="B10" s="17" t="s">
        <v>48</v>
      </c>
      <c r="C10" s="40">
        <f>+C11+C60+C61+C62</f>
        <v>3080081000000</v>
      </c>
      <c r="D10" s="40">
        <f>+D11+D60+D61+D62</f>
        <v>1233491780000</v>
      </c>
      <c r="E10" s="40">
        <f>+E11+E60+E61+E62</f>
        <v>5070942069209</v>
      </c>
      <c r="F10" s="40">
        <f>+F11+F60+F61+F62</f>
        <v>3088767746481</v>
      </c>
      <c r="G10" s="18">
        <f aca="true" t="shared" si="0" ref="G10:H12">+E10/C10*100</f>
        <v>164.63664654302923</v>
      </c>
      <c r="H10" s="18">
        <f t="shared" si="0"/>
        <v>250.4084580507703</v>
      </c>
      <c r="I10" s="14"/>
    </row>
    <row r="11" spans="1:9" ht="18.75" customHeight="1">
      <c r="A11" s="19" t="s">
        <v>4</v>
      </c>
      <c r="B11" s="20" t="s">
        <v>49</v>
      </c>
      <c r="C11" s="25">
        <f>+C12++C51+C59</f>
        <v>3080081000000</v>
      </c>
      <c r="D11" s="25">
        <f>+D12++D51+D59</f>
        <v>1233491780000</v>
      </c>
      <c r="E11" s="25">
        <f>+E12++E51+E59</f>
        <v>3057032664075</v>
      </c>
      <c r="F11" s="25">
        <f>+F12++F51+F59</f>
        <v>1074858341347</v>
      </c>
      <c r="G11" s="26">
        <f t="shared" si="0"/>
        <v>99.25169708442732</v>
      </c>
      <c r="H11" s="26">
        <f t="shared" si="0"/>
        <v>87.13948149269386</v>
      </c>
      <c r="I11" s="14"/>
    </row>
    <row r="12" spans="1:11" ht="18.75" customHeight="1">
      <c r="A12" s="19" t="s">
        <v>7</v>
      </c>
      <c r="B12" s="20" t="s">
        <v>50</v>
      </c>
      <c r="C12" s="25">
        <f>+C13+C17+C21+C25+C30+C31+C34+C35+C40+C41+C42+C43+C45+C47+C48+C49</f>
        <v>3080081000000</v>
      </c>
      <c r="D12" s="25">
        <f>+D13+D17+D21+D25+D30+D31+D34+D35+D40+D41+D42+D43+D45+D47+D48+D49</f>
        <v>1233491780000</v>
      </c>
      <c r="E12" s="25">
        <f>+E13+E17+E21+E25+E30+E31+E34+E35+E40+E41+E42+E43+E45+E47+E48+E49+E50</f>
        <v>2919102719988</v>
      </c>
      <c r="F12" s="25">
        <f>+F13+F17+F21+F25+F30+F31+F34+F35+F40+F41+F42+F43+F45+F47+F48+F49+F50</f>
        <v>1074858341347</v>
      </c>
      <c r="G12" s="26">
        <f t="shared" si="0"/>
        <v>94.77356991546651</v>
      </c>
      <c r="H12" s="26">
        <f t="shared" si="0"/>
        <v>87.13948149269386</v>
      </c>
      <c r="K12" s="14"/>
    </row>
    <row r="13" spans="1:11" ht="18.75" customHeight="1">
      <c r="A13" s="23">
        <v>1</v>
      </c>
      <c r="B13" s="24" t="s">
        <v>102</v>
      </c>
      <c r="C13" s="25"/>
      <c r="D13" s="25"/>
      <c r="E13" s="25">
        <f>+SUM(E14:E16)</f>
        <v>15520041993</v>
      </c>
      <c r="F13" s="25">
        <f>+SUM(F14:F15)</f>
        <v>0</v>
      </c>
      <c r="G13" s="22"/>
      <c r="H13" s="22"/>
      <c r="K13" s="14"/>
    </row>
    <row r="14" spans="1:11" ht="18.75" customHeight="1">
      <c r="A14" s="33" t="s">
        <v>9</v>
      </c>
      <c r="B14" s="34" t="s">
        <v>95</v>
      </c>
      <c r="C14" s="35"/>
      <c r="D14" s="35"/>
      <c r="E14" s="35">
        <v>11394330810</v>
      </c>
      <c r="F14" s="35"/>
      <c r="G14" s="22"/>
      <c r="H14" s="22"/>
      <c r="K14" s="14"/>
    </row>
    <row r="15" spans="1:8" ht="18.75" customHeight="1">
      <c r="A15" s="33" t="s">
        <v>9</v>
      </c>
      <c r="B15" s="34" t="s">
        <v>93</v>
      </c>
      <c r="C15" s="35"/>
      <c r="D15" s="35"/>
      <c r="E15" s="35">
        <v>4125711183</v>
      </c>
      <c r="F15" s="35"/>
      <c r="G15" s="22"/>
      <c r="H15" s="22"/>
    </row>
    <row r="16" spans="1:8" ht="18.75" customHeight="1">
      <c r="A16" s="33" t="s">
        <v>9</v>
      </c>
      <c r="B16" s="34" t="s">
        <v>94</v>
      </c>
      <c r="C16" s="35"/>
      <c r="D16" s="35"/>
      <c r="E16" s="35"/>
      <c r="F16" s="35"/>
      <c r="G16" s="22"/>
      <c r="H16" s="22"/>
    </row>
    <row r="17" spans="1:8" ht="18.75" customHeight="1">
      <c r="A17" s="23">
        <v>2</v>
      </c>
      <c r="B17" s="24" t="s">
        <v>103</v>
      </c>
      <c r="C17" s="25"/>
      <c r="D17" s="25"/>
      <c r="E17" s="25">
        <f>+SUM(E18:E20)</f>
        <v>13592480736</v>
      </c>
      <c r="F17" s="25">
        <f>+SUM(F18:F20)</f>
        <v>0</v>
      </c>
      <c r="G17" s="22"/>
      <c r="H17" s="22"/>
    </row>
    <row r="18" spans="1:8" ht="18.75" customHeight="1">
      <c r="A18" s="33" t="s">
        <v>9</v>
      </c>
      <c r="B18" s="34" t="s">
        <v>95</v>
      </c>
      <c r="C18" s="35"/>
      <c r="D18" s="35"/>
      <c r="E18" s="35">
        <v>7792370616</v>
      </c>
      <c r="F18" s="35"/>
      <c r="G18" s="22"/>
      <c r="H18" s="22"/>
    </row>
    <row r="19" spans="1:8" ht="18.75" customHeight="1">
      <c r="A19" s="33" t="s">
        <v>9</v>
      </c>
      <c r="B19" s="34" t="s">
        <v>93</v>
      </c>
      <c r="C19" s="35"/>
      <c r="D19" s="35"/>
      <c r="E19" s="35">
        <v>5695447920</v>
      </c>
      <c r="F19" s="35"/>
      <c r="G19" s="22"/>
      <c r="H19" s="22"/>
    </row>
    <row r="20" spans="1:8" ht="18.75" customHeight="1">
      <c r="A20" s="33" t="s">
        <v>9</v>
      </c>
      <c r="B20" s="34" t="s">
        <v>94</v>
      </c>
      <c r="C20" s="35"/>
      <c r="D20" s="35"/>
      <c r="E20" s="35">
        <v>104662200</v>
      </c>
      <c r="F20" s="35"/>
      <c r="G20" s="22"/>
      <c r="H20" s="22"/>
    </row>
    <row r="21" spans="1:8" ht="18.75" customHeight="1">
      <c r="A21" s="23">
        <v>3</v>
      </c>
      <c r="B21" s="24" t="s">
        <v>104</v>
      </c>
      <c r="C21" s="25"/>
      <c r="D21" s="25"/>
      <c r="E21" s="25">
        <f>+SUM(E22:E24)</f>
        <v>14136382130</v>
      </c>
      <c r="F21" s="25">
        <f>+SUM(F22:F23)</f>
        <v>0</v>
      </c>
      <c r="G21" s="22"/>
      <c r="H21" s="22"/>
    </row>
    <row r="22" spans="1:8" ht="18.75" customHeight="1">
      <c r="A22" s="33" t="s">
        <v>9</v>
      </c>
      <c r="B22" s="34" t="s">
        <v>95</v>
      </c>
      <c r="C22" s="35"/>
      <c r="D22" s="35"/>
      <c r="E22" s="35">
        <v>9764613398</v>
      </c>
      <c r="F22" s="35"/>
      <c r="G22" s="22"/>
      <c r="H22" s="22"/>
    </row>
    <row r="23" spans="1:8" ht="18.75" customHeight="1">
      <c r="A23" s="33" t="s">
        <v>9</v>
      </c>
      <c r="B23" s="34" t="s">
        <v>93</v>
      </c>
      <c r="C23" s="35"/>
      <c r="D23" s="35"/>
      <c r="E23" s="35">
        <v>3914116361</v>
      </c>
      <c r="F23" s="35"/>
      <c r="G23" s="22"/>
      <c r="H23" s="22"/>
    </row>
    <row r="24" spans="1:8" ht="18.75" customHeight="1">
      <c r="A24" s="33" t="s">
        <v>9</v>
      </c>
      <c r="B24" s="34" t="s">
        <v>94</v>
      </c>
      <c r="C24" s="35"/>
      <c r="D24" s="35"/>
      <c r="E24" s="35">
        <v>457652371</v>
      </c>
      <c r="F24" s="35"/>
      <c r="G24" s="22"/>
      <c r="H24" s="22"/>
    </row>
    <row r="25" spans="1:8" ht="18.75" customHeight="1">
      <c r="A25" s="23">
        <v>4</v>
      </c>
      <c r="B25" s="24" t="s">
        <v>105</v>
      </c>
      <c r="C25" s="25">
        <f>+SUM(C26:C29)</f>
        <v>1870432000000</v>
      </c>
      <c r="D25" s="25">
        <f>+SUM(D26:D29)</f>
        <v>523740780000</v>
      </c>
      <c r="E25" s="25">
        <f>+SUM(E26:E29)</f>
        <v>1563914659695</v>
      </c>
      <c r="F25" s="25">
        <f>+SUM(F26:F29)</f>
        <v>460162474152</v>
      </c>
      <c r="G25" s="26">
        <f aca="true" t="shared" si="1" ref="G25:H29">+E25/C25*100</f>
        <v>83.61248415847248</v>
      </c>
      <c r="H25" s="26">
        <f t="shared" si="1"/>
        <v>87.86073029333328</v>
      </c>
    </row>
    <row r="26" spans="1:8" ht="18.75" customHeight="1">
      <c r="A26" s="33" t="s">
        <v>9</v>
      </c>
      <c r="B26" s="34" t="s">
        <v>95</v>
      </c>
      <c r="C26" s="35">
        <v>1375360000000</v>
      </c>
      <c r="D26" s="35">
        <f>ROUND(C26*0.26,0)</f>
        <v>357593600000</v>
      </c>
      <c r="E26" s="35">
        <v>984620882127</v>
      </c>
      <c r="F26" s="35">
        <v>262308066959</v>
      </c>
      <c r="G26" s="41">
        <f t="shared" si="1"/>
        <v>71.59004785125349</v>
      </c>
      <c r="H26" s="41">
        <f t="shared" si="1"/>
        <v>73.3536805353899</v>
      </c>
    </row>
    <row r="27" spans="1:8" ht="18.75" customHeight="1">
      <c r="A27" s="33" t="s">
        <v>9</v>
      </c>
      <c r="B27" s="34" t="s">
        <v>93</v>
      </c>
      <c r="C27" s="35">
        <v>392737000000</v>
      </c>
      <c r="D27" s="35">
        <f>ROUND(C27*0.26,0)</f>
        <v>102111620000</v>
      </c>
      <c r="E27" s="35">
        <v>500279591319</v>
      </c>
      <c r="F27" s="35">
        <v>136104204531</v>
      </c>
      <c r="G27" s="41">
        <f t="shared" si="1"/>
        <v>127.38285196429162</v>
      </c>
      <c r="H27" s="41">
        <f t="shared" si="1"/>
        <v>133.28963396232476</v>
      </c>
    </row>
    <row r="28" spans="1:8" ht="18.75" customHeight="1">
      <c r="A28" s="33" t="s">
        <v>9</v>
      </c>
      <c r="B28" s="34" t="s">
        <v>96</v>
      </c>
      <c r="C28" s="35">
        <v>51756000000</v>
      </c>
      <c r="D28" s="35">
        <f>ROUND(C28*0.26,0)</f>
        <v>13456560000</v>
      </c>
      <c r="E28" s="35">
        <v>23198230835</v>
      </c>
      <c r="F28" s="35">
        <v>5934247248</v>
      </c>
      <c r="G28" s="41">
        <f t="shared" si="1"/>
        <v>44.82230240938249</v>
      </c>
      <c r="H28" s="41">
        <f t="shared" si="1"/>
        <v>44.099288733524766</v>
      </c>
    </row>
    <row r="29" spans="1:8" ht="18.75" customHeight="1">
      <c r="A29" s="33" t="s">
        <v>9</v>
      </c>
      <c r="B29" s="34" t="s">
        <v>94</v>
      </c>
      <c r="C29" s="35">
        <v>50579000000</v>
      </c>
      <c r="D29" s="35">
        <f>+C29</f>
        <v>50579000000</v>
      </c>
      <c r="E29" s="35">
        <v>55815955414</v>
      </c>
      <c r="F29" s="35">
        <v>55815955414</v>
      </c>
      <c r="G29" s="41">
        <f t="shared" si="1"/>
        <v>110.35401137626289</v>
      </c>
      <c r="H29" s="41">
        <f t="shared" si="1"/>
        <v>110.35401137626289</v>
      </c>
    </row>
    <row r="30" spans="1:8" ht="18.75" customHeight="1">
      <c r="A30" s="23">
        <v>5</v>
      </c>
      <c r="B30" s="24" t="s">
        <v>51</v>
      </c>
      <c r="C30" s="25">
        <v>199510000000</v>
      </c>
      <c r="D30" s="25"/>
      <c r="E30" s="25">
        <v>289934471635</v>
      </c>
      <c r="F30" s="35"/>
      <c r="G30" s="26">
        <f>+E30/C30*100</f>
        <v>145.32327784822817</v>
      </c>
      <c r="H30" s="22"/>
    </row>
    <row r="31" spans="1:8" ht="18.75" customHeight="1">
      <c r="A31" s="23">
        <v>6</v>
      </c>
      <c r="B31" s="24" t="s">
        <v>52</v>
      </c>
      <c r="C31" s="25">
        <f>+C32+C33</f>
        <v>26100000000</v>
      </c>
      <c r="D31" s="25">
        <f>+D32+D33</f>
        <v>0</v>
      </c>
      <c r="E31" s="25">
        <f>+E32+E33</f>
        <v>866010936</v>
      </c>
      <c r="F31" s="25"/>
      <c r="G31" s="26">
        <f>+E31/C31*100</f>
        <v>3.318049563218391</v>
      </c>
      <c r="H31" s="22"/>
    </row>
    <row r="32" spans="1:8" ht="18.75" customHeight="1">
      <c r="A32" s="23" t="s">
        <v>9</v>
      </c>
      <c r="B32" s="34" t="s">
        <v>146</v>
      </c>
      <c r="C32" s="35">
        <v>16500000000</v>
      </c>
      <c r="D32" s="35"/>
      <c r="E32" s="35">
        <v>634650373</v>
      </c>
      <c r="F32" s="35"/>
      <c r="G32" s="41"/>
      <c r="H32" s="22"/>
    </row>
    <row r="33" spans="1:8" ht="18.75" customHeight="1">
      <c r="A33" s="23" t="s">
        <v>9</v>
      </c>
      <c r="B33" s="34" t="s">
        <v>147</v>
      </c>
      <c r="C33" s="35">
        <v>9600000000</v>
      </c>
      <c r="D33" s="35"/>
      <c r="E33" s="35">
        <v>231360563</v>
      </c>
      <c r="F33" s="35"/>
      <c r="G33" s="22"/>
      <c r="H33" s="22"/>
    </row>
    <row r="34" spans="1:8" ht="18.75" customHeight="1">
      <c r="A34" s="23">
        <v>7</v>
      </c>
      <c r="B34" s="24" t="s">
        <v>53</v>
      </c>
      <c r="C34" s="25">
        <v>218350000000</v>
      </c>
      <c r="D34" s="25">
        <v>218350000000</v>
      </c>
      <c r="E34" s="25">
        <v>187524245480</v>
      </c>
      <c r="F34" s="25">
        <f>+E34</f>
        <v>187524245480</v>
      </c>
      <c r="G34" s="26">
        <f>+E34/C34*100</f>
        <v>85.8824114861461</v>
      </c>
      <c r="H34" s="26">
        <f>+F34/D34*100</f>
        <v>85.8824114861461</v>
      </c>
    </row>
    <row r="35" spans="1:8" ht="18.75" customHeight="1">
      <c r="A35" s="23">
        <v>8</v>
      </c>
      <c r="B35" s="24" t="s">
        <v>54</v>
      </c>
      <c r="C35" s="25">
        <f>+SUM(C36:C39)</f>
        <v>152744000000</v>
      </c>
      <c r="D35" s="25">
        <f>+SUM(D36:D39)</f>
        <v>78226000000</v>
      </c>
      <c r="E35" s="25">
        <f>+SUM(E36:E39)</f>
        <v>65473166202</v>
      </c>
      <c r="F35" s="25">
        <f>+SUM(F36:F39)</f>
        <v>41965162845</v>
      </c>
      <c r="G35" s="26">
        <f>+E35/C35*100</f>
        <v>42.864640314513174</v>
      </c>
      <c r="H35" s="26">
        <f>+F35/D35*100</f>
        <v>53.646054821926214</v>
      </c>
    </row>
    <row r="36" spans="1:8" ht="18.75" customHeight="1">
      <c r="A36" s="23" t="s">
        <v>9</v>
      </c>
      <c r="B36" s="34" t="s">
        <v>55</v>
      </c>
      <c r="C36" s="35">
        <v>60018000000</v>
      </c>
      <c r="D36" s="35"/>
      <c r="E36" s="35">
        <v>5749908276</v>
      </c>
      <c r="F36" s="35">
        <v>650778500</v>
      </c>
      <c r="G36" s="41">
        <f>+E36/C36*100</f>
        <v>9.580306368089573</v>
      </c>
      <c r="H36" s="41"/>
    </row>
    <row r="37" spans="1:8" ht="18.75" customHeight="1">
      <c r="A37" s="23" t="s">
        <v>9</v>
      </c>
      <c r="B37" s="34" t="s">
        <v>160</v>
      </c>
      <c r="C37" s="35">
        <v>39226000000</v>
      </c>
      <c r="D37" s="35">
        <f>+C37</f>
        <v>39226000000</v>
      </c>
      <c r="E37" s="35">
        <v>31979411047</v>
      </c>
      <c r="F37" s="35">
        <v>14094723164</v>
      </c>
      <c r="G37" s="41">
        <f>+E37/C37*100</f>
        <v>81.52605681690716</v>
      </c>
      <c r="H37" s="41">
        <f>+F37/D37*100</f>
        <v>35.932093927497064</v>
      </c>
    </row>
    <row r="38" spans="1:8" ht="18.75" customHeight="1">
      <c r="A38" s="23" t="s">
        <v>9</v>
      </c>
      <c r="B38" s="34" t="s">
        <v>161</v>
      </c>
      <c r="C38" s="35">
        <v>48000000000</v>
      </c>
      <c r="D38" s="35">
        <v>33500000000</v>
      </c>
      <c r="E38" s="35">
        <v>24421367379</v>
      </c>
      <c r="F38" s="35">
        <v>23897181681</v>
      </c>
      <c r="G38" s="41">
        <f>+E38/C38*100</f>
        <v>50.87784870624999</v>
      </c>
      <c r="H38" s="41">
        <f>+F38/D38*100</f>
        <v>71.33487068955225</v>
      </c>
    </row>
    <row r="39" spans="1:8" ht="18.75" customHeight="1">
      <c r="A39" s="23" t="s">
        <v>9</v>
      </c>
      <c r="B39" s="34" t="s">
        <v>56</v>
      </c>
      <c r="C39" s="35">
        <v>5500000000</v>
      </c>
      <c r="D39" s="35">
        <f>+C39</f>
        <v>5500000000</v>
      </c>
      <c r="E39" s="35">
        <v>3322479500</v>
      </c>
      <c r="F39" s="35">
        <v>3322479500</v>
      </c>
      <c r="G39" s="41">
        <f>+E39/C39*100</f>
        <v>60.40871818181818</v>
      </c>
      <c r="H39" s="41">
        <f>+F39/D39*100</f>
        <v>60.40871818181818</v>
      </c>
    </row>
    <row r="40" spans="1:8" ht="18.75" customHeight="1">
      <c r="A40" s="23">
        <v>9</v>
      </c>
      <c r="B40" s="24" t="s">
        <v>57</v>
      </c>
      <c r="C40" s="25"/>
      <c r="D40" s="25"/>
      <c r="E40" s="25"/>
      <c r="F40" s="25">
        <f>+E40</f>
        <v>0</v>
      </c>
      <c r="G40" s="22"/>
      <c r="H40" s="22"/>
    </row>
    <row r="41" spans="1:8" ht="18.75" customHeight="1">
      <c r="A41" s="23">
        <v>10</v>
      </c>
      <c r="B41" s="24" t="s">
        <v>58</v>
      </c>
      <c r="C41" s="25">
        <v>13640000000</v>
      </c>
      <c r="D41" s="25">
        <f>+C41</f>
        <v>13640000000</v>
      </c>
      <c r="E41" s="25">
        <v>10657468689</v>
      </c>
      <c r="F41" s="25">
        <f>+E41</f>
        <v>10657468689</v>
      </c>
      <c r="G41" s="26">
        <f aca="true" t="shared" si="2" ref="G41:H43">+E41/C41*100</f>
        <v>78.13393467008798</v>
      </c>
      <c r="H41" s="26">
        <f t="shared" si="2"/>
        <v>78.13393467008798</v>
      </c>
    </row>
    <row r="42" spans="1:8" ht="18.75" customHeight="1">
      <c r="A42" s="23">
        <v>11</v>
      </c>
      <c r="B42" s="24" t="s">
        <v>59</v>
      </c>
      <c r="C42" s="25">
        <v>103000000000</v>
      </c>
      <c r="D42" s="25"/>
      <c r="E42" s="25">
        <v>206555391884</v>
      </c>
      <c r="F42" s="25"/>
      <c r="G42" s="26">
        <f t="shared" si="2"/>
        <v>200.53921542135922</v>
      </c>
      <c r="H42" s="26"/>
    </row>
    <row r="43" spans="1:8" ht="18.75" customHeight="1">
      <c r="A43" s="23">
        <v>12</v>
      </c>
      <c r="B43" s="24" t="s">
        <v>60</v>
      </c>
      <c r="C43" s="25">
        <v>305000000000</v>
      </c>
      <c r="D43" s="25">
        <v>305000000000</v>
      </c>
      <c r="E43" s="25">
        <v>382098209538</v>
      </c>
      <c r="F43" s="25">
        <v>238092536370</v>
      </c>
      <c r="G43" s="26">
        <f t="shared" si="2"/>
        <v>125.27810148786884</v>
      </c>
      <c r="H43" s="26">
        <f t="shared" si="2"/>
        <v>78.06312667868852</v>
      </c>
    </row>
    <row r="44" spans="1:8" ht="18.75" customHeight="1">
      <c r="A44" s="23">
        <v>13</v>
      </c>
      <c r="B44" s="24" t="s">
        <v>97</v>
      </c>
      <c r="C44" s="25"/>
      <c r="D44" s="25"/>
      <c r="E44" s="25"/>
      <c r="F44" s="25"/>
      <c r="G44" s="26"/>
      <c r="H44" s="26"/>
    </row>
    <row r="45" spans="1:8" ht="18.75" customHeight="1">
      <c r="A45" s="23">
        <v>14</v>
      </c>
      <c r="B45" s="24" t="s">
        <v>61</v>
      </c>
      <c r="C45" s="25"/>
      <c r="D45" s="25"/>
      <c r="E45" s="25"/>
      <c r="F45" s="25"/>
      <c r="G45" s="22"/>
      <c r="H45" s="22"/>
    </row>
    <row r="46" spans="1:8" ht="18.75" customHeight="1">
      <c r="A46" s="23">
        <v>15</v>
      </c>
      <c r="B46" s="24" t="s">
        <v>98</v>
      </c>
      <c r="C46" s="25"/>
      <c r="D46" s="25"/>
      <c r="E46" s="25"/>
      <c r="F46" s="25"/>
      <c r="G46" s="22"/>
      <c r="H46" s="22"/>
    </row>
    <row r="47" spans="1:8" ht="18.75" customHeight="1">
      <c r="A47" s="23">
        <v>16</v>
      </c>
      <c r="B47" s="24" t="s">
        <v>62</v>
      </c>
      <c r="C47" s="25">
        <v>12900000000</v>
      </c>
      <c r="D47" s="25"/>
      <c r="E47" s="25">
        <v>9819373458</v>
      </c>
      <c r="F47" s="25"/>
      <c r="G47" s="26">
        <f>+E47/C47*100</f>
        <v>76.11917409302326</v>
      </c>
      <c r="H47" s="26"/>
    </row>
    <row r="48" spans="1:8" ht="18.75" customHeight="1">
      <c r="A48" s="23">
        <v>17</v>
      </c>
      <c r="B48" s="24" t="s">
        <v>63</v>
      </c>
      <c r="C48" s="25">
        <v>178255000000</v>
      </c>
      <c r="D48" s="25">
        <v>94385000000</v>
      </c>
      <c r="E48" s="25">
        <v>155373405272</v>
      </c>
      <c r="F48" s="25">
        <v>132819041471</v>
      </c>
      <c r="G48" s="26">
        <f>+E48/C48*100</f>
        <v>87.16356078202575</v>
      </c>
      <c r="H48" s="26">
        <f>+F48/D48*100</f>
        <v>140.7204974000106</v>
      </c>
    </row>
    <row r="49" spans="1:8" ht="18.75" customHeight="1">
      <c r="A49" s="23">
        <v>18</v>
      </c>
      <c r="B49" s="24" t="s">
        <v>200</v>
      </c>
      <c r="C49" s="25">
        <v>150000000</v>
      </c>
      <c r="D49" s="25">
        <v>150000000</v>
      </c>
      <c r="E49" s="25">
        <v>1777748340</v>
      </c>
      <c r="F49" s="25">
        <f>+E49</f>
        <v>1777748340</v>
      </c>
      <c r="G49" s="26">
        <f>+E49/C49*100</f>
        <v>1185.1655600000001</v>
      </c>
      <c r="H49" s="26">
        <f>+F49/D49*100</f>
        <v>1185.1655600000001</v>
      </c>
    </row>
    <row r="50" spans="1:8" ht="18.75" customHeight="1">
      <c r="A50" s="23">
        <v>19</v>
      </c>
      <c r="B50" s="24" t="s">
        <v>148</v>
      </c>
      <c r="C50" s="25"/>
      <c r="D50" s="25"/>
      <c r="E50" s="25">
        <v>1859664000</v>
      </c>
      <c r="F50" s="25">
        <f>+E50</f>
        <v>1859664000</v>
      </c>
      <c r="G50" s="26"/>
      <c r="H50" s="26"/>
    </row>
    <row r="51" spans="1:8" ht="18.75" customHeight="1">
      <c r="A51" s="19" t="s">
        <v>10</v>
      </c>
      <c r="B51" s="20" t="s">
        <v>64</v>
      </c>
      <c r="C51" s="25"/>
      <c r="D51" s="25"/>
      <c r="E51" s="21">
        <f>+SUM(E52:E58)</f>
        <v>137929944087</v>
      </c>
      <c r="F51" s="25"/>
      <c r="G51" s="22"/>
      <c r="H51" s="22"/>
    </row>
    <row r="52" spans="1:8" ht="18.75" customHeight="1">
      <c r="A52" s="23">
        <v>1</v>
      </c>
      <c r="B52" s="24" t="s">
        <v>65</v>
      </c>
      <c r="C52" s="25"/>
      <c r="D52" s="25"/>
      <c r="E52" s="25"/>
      <c r="F52" s="25"/>
      <c r="G52" s="22"/>
      <c r="H52" s="22"/>
    </row>
    <row r="53" spans="1:8" ht="18.75" customHeight="1">
      <c r="A53" s="23">
        <v>2</v>
      </c>
      <c r="B53" s="24" t="s">
        <v>66</v>
      </c>
      <c r="C53" s="25"/>
      <c r="D53" s="25"/>
      <c r="E53" s="25">
        <v>11181462280</v>
      </c>
      <c r="F53" s="25"/>
      <c r="G53" s="22"/>
      <c r="H53" s="22"/>
    </row>
    <row r="54" spans="1:8" ht="18.75" customHeight="1">
      <c r="A54" s="23">
        <v>3</v>
      </c>
      <c r="B54" s="24" t="s">
        <v>67</v>
      </c>
      <c r="C54" s="25"/>
      <c r="D54" s="25"/>
      <c r="E54" s="25"/>
      <c r="F54" s="25"/>
      <c r="G54" s="22"/>
      <c r="H54" s="22"/>
    </row>
    <row r="55" spans="1:8" ht="18.75" customHeight="1">
      <c r="A55" s="23">
        <v>4</v>
      </c>
      <c r="B55" s="24" t="s">
        <v>68</v>
      </c>
      <c r="C55" s="25"/>
      <c r="D55" s="25"/>
      <c r="E55" s="25">
        <v>143449528089</v>
      </c>
      <c r="F55" s="25"/>
      <c r="G55" s="22"/>
      <c r="H55" s="22"/>
    </row>
    <row r="56" spans="1:8" ht="18.75" customHeight="1">
      <c r="A56" s="23">
        <v>5</v>
      </c>
      <c r="B56" s="24" t="s">
        <v>162</v>
      </c>
      <c r="C56" s="25"/>
      <c r="D56" s="25"/>
      <c r="E56" s="25">
        <v>-8489750165</v>
      </c>
      <c r="F56" s="25"/>
      <c r="G56" s="22"/>
      <c r="H56" s="22"/>
    </row>
    <row r="57" spans="1:8" ht="18.75" customHeight="1">
      <c r="A57" s="23">
        <v>6</v>
      </c>
      <c r="B57" s="24" t="s">
        <v>52</v>
      </c>
      <c r="C57" s="25"/>
      <c r="D57" s="25"/>
      <c r="E57" s="25">
        <v>616169840</v>
      </c>
      <c r="F57" s="25"/>
      <c r="G57" s="22"/>
      <c r="H57" s="22"/>
    </row>
    <row r="58" spans="1:8" ht="18.75" customHeight="1">
      <c r="A58" s="23">
        <v>7</v>
      </c>
      <c r="B58" s="24" t="s">
        <v>69</v>
      </c>
      <c r="C58" s="25"/>
      <c r="D58" s="25"/>
      <c r="E58" s="25">
        <v>-8827465957</v>
      </c>
      <c r="F58" s="25"/>
      <c r="G58" s="22"/>
      <c r="H58" s="22"/>
    </row>
    <row r="59" spans="1:8" ht="18.75" customHeight="1">
      <c r="A59" s="19" t="s">
        <v>14</v>
      </c>
      <c r="B59" s="20" t="s">
        <v>70</v>
      </c>
      <c r="C59" s="25"/>
      <c r="D59" s="25"/>
      <c r="E59" s="25"/>
      <c r="F59" s="25"/>
      <c r="G59" s="22"/>
      <c r="H59" s="22"/>
    </row>
    <row r="60" spans="1:8" ht="18.75" customHeight="1">
      <c r="A60" s="19" t="s">
        <v>5</v>
      </c>
      <c r="B60" s="20" t="s">
        <v>106</v>
      </c>
      <c r="C60" s="25"/>
      <c r="D60" s="25"/>
      <c r="E60" s="21">
        <v>850918624609</v>
      </c>
      <c r="F60" s="21">
        <f>+E60</f>
        <v>850918624609</v>
      </c>
      <c r="G60" s="22"/>
      <c r="H60" s="22"/>
    </row>
    <row r="61" spans="1:8" ht="18.75" customHeight="1">
      <c r="A61" s="19" t="s">
        <v>30</v>
      </c>
      <c r="B61" s="20" t="s">
        <v>71</v>
      </c>
      <c r="C61" s="25"/>
      <c r="D61" s="25"/>
      <c r="E61" s="21">
        <v>967548350224</v>
      </c>
      <c r="F61" s="21">
        <f>+E61</f>
        <v>967548350224</v>
      </c>
      <c r="G61" s="22"/>
      <c r="H61" s="22"/>
    </row>
    <row r="62" spans="1:8" ht="18.75" customHeight="1">
      <c r="A62" s="27" t="s">
        <v>31</v>
      </c>
      <c r="B62" s="28" t="s">
        <v>72</v>
      </c>
      <c r="C62" s="29"/>
      <c r="D62" s="29"/>
      <c r="E62" s="31">
        <v>195442430301</v>
      </c>
      <c r="F62" s="31">
        <f>+E62</f>
        <v>195442430301</v>
      </c>
      <c r="G62" s="42"/>
      <c r="H62" s="42"/>
    </row>
    <row r="65" ht="12.75">
      <c r="F65" s="14"/>
    </row>
    <row r="66" ht="12.75">
      <c r="F66" s="14"/>
    </row>
    <row r="67" spans="5:6" ht="12.75">
      <c r="E67" s="14"/>
      <c r="F67" s="14"/>
    </row>
    <row r="68" ht="12.75">
      <c r="E68" s="14"/>
    </row>
  </sheetData>
  <sheetProtection/>
  <mergeCells count="9">
    <mergeCell ref="A1:H1"/>
    <mergeCell ref="A3:H3"/>
    <mergeCell ref="G7:H7"/>
    <mergeCell ref="A7:A8"/>
    <mergeCell ref="B7:B8"/>
    <mergeCell ref="C7:D7"/>
    <mergeCell ref="E7:F7"/>
    <mergeCell ref="A6:H6"/>
    <mergeCell ref="A4:H4"/>
  </mergeCells>
  <printOptions/>
  <pageMargins left="0.43" right="0.1968503937007874" top="0.3937007874015748" bottom="0.3937007874015748" header="0.3937007874015748" footer="0.3937007874015748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Zeros="0" zoomScale="70" zoomScaleNormal="70" zoomScalePageLayoutView="0" workbookViewId="0" topLeftCell="A1">
      <selection activeCell="I13" sqref="I13"/>
    </sheetView>
  </sheetViews>
  <sheetFormatPr defaultColWidth="11.421875" defaultRowHeight="12.75"/>
  <cols>
    <col min="1" max="1" width="5.140625" style="102" bestFit="1" customWidth="1"/>
    <col min="2" max="2" width="53.7109375" style="102" bestFit="1" customWidth="1"/>
    <col min="3" max="3" width="18.57421875" style="102" bestFit="1" customWidth="1"/>
    <col min="4" max="4" width="18.57421875" style="102" customWidth="1"/>
    <col min="5" max="5" width="16.7109375" style="102" customWidth="1"/>
    <col min="6" max="6" width="18.57421875" style="102" hidden="1" customWidth="1"/>
    <col min="7" max="8" width="18.57421875" style="102" bestFit="1" customWidth="1"/>
    <col min="9" max="9" width="16.7109375" style="102" bestFit="1" customWidth="1"/>
    <col min="10" max="10" width="11.8515625" style="145" bestFit="1" customWidth="1"/>
    <col min="11" max="11" width="13.140625" style="145" customWidth="1"/>
    <col min="12" max="12" width="8.7109375" style="145" bestFit="1" customWidth="1"/>
    <col min="13" max="13" width="8.7109375" style="102" hidden="1" customWidth="1"/>
    <col min="14" max="14" width="8.421875" style="102" hidden="1" customWidth="1"/>
    <col min="15" max="15" width="17.421875" style="102" bestFit="1" customWidth="1"/>
    <col min="16" max="16" width="18.421875" style="102" bestFit="1" customWidth="1"/>
    <col min="17" max="16384" width="11.421875" style="102" customWidth="1"/>
  </cols>
  <sheetData>
    <row r="1" spans="2:14" ht="16.5">
      <c r="B1" s="103"/>
      <c r="C1" s="104"/>
      <c r="D1" s="104"/>
      <c r="E1" s="105"/>
      <c r="F1" s="176"/>
      <c r="G1" s="176"/>
      <c r="I1" s="106"/>
      <c r="J1" s="177" t="s">
        <v>215</v>
      </c>
      <c r="K1" s="177"/>
      <c r="L1" s="177"/>
      <c r="M1" s="177"/>
      <c r="N1" s="177"/>
    </row>
    <row r="2" spans="2:14" ht="16.5">
      <c r="B2" s="103"/>
      <c r="C2" s="104"/>
      <c r="D2" s="104"/>
      <c r="E2" s="105"/>
      <c r="F2" s="107"/>
      <c r="G2" s="108"/>
      <c r="I2" s="106"/>
      <c r="J2" s="109"/>
      <c r="K2" s="110"/>
      <c r="L2" s="110"/>
      <c r="M2" s="111"/>
      <c r="N2" s="111"/>
    </row>
    <row r="3" spans="1:14" ht="18.75">
      <c r="A3" s="178" t="s">
        <v>240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ht="16.5">
      <c r="A4" s="179" t="str">
        <f>+'97'!A4:H4</f>
        <v>(Ban hành kèm theo Quyết định số                /QĐ-UBND ngày         /       /2022 của UBND thành phố)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2:14" ht="16.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0:14" s="113" customFormat="1" ht="15.75">
      <c r="J6" s="114"/>
      <c r="K6" s="180" t="s">
        <v>216</v>
      </c>
      <c r="L6" s="180"/>
      <c r="M6" s="180"/>
      <c r="N6" s="180"/>
    </row>
    <row r="7" spans="1:14" s="113" customFormat="1" ht="21" customHeight="1">
      <c r="A7" s="181" t="s">
        <v>1</v>
      </c>
      <c r="B7" s="182" t="s">
        <v>41</v>
      </c>
      <c r="C7" s="184" t="s">
        <v>2</v>
      </c>
      <c r="D7" s="168" t="s">
        <v>217</v>
      </c>
      <c r="E7" s="169"/>
      <c r="F7" s="186" t="s">
        <v>100</v>
      </c>
      <c r="G7" s="166" t="s">
        <v>3</v>
      </c>
      <c r="H7" s="168" t="s">
        <v>217</v>
      </c>
      <c r="I7" s="169"/>
      <c r="J7" s="170" t="s">
        <v>42</v>
      </c>
      <c r="K7" s="171"/>
      <c r="L7" s="172"/>
      <c r="M7" s="173" t="s">
        <v>217</v>
      </c>
      <c r="N7" s="174"/>
    </row>
    <row r="8" spans="1:14" s="120" customFormat="1" ht="63" customHeight="1">
      <c r="A8" s="181"/>
      <c r="B8" s="183"/>
      <c r="C8" s="185"/>
      <c r="D8" s="118" t="s">
        <v>108</v>
      </c>
      <c r="E8" s="118" t="s">
        <v>218</v>
      </c>
      <c r="F8" s="187"/>
      <c r="G8" s="167"/>
      <c r="H8" s="118" t="s">
        <v>108</v>
      </c>
      <c r="I8" s="118" t="s">
        <v>218</v>
      </c>
      <c r="J8" s="118" t="s">
        <v>219</v>
      </c>
      <c r="K8" s="118" t="s">
        <v>108</v>
      </c>
      <c r="L8" s="118" t="s">
        <v>218</v>
      </c>
      <c r="M8" s="116" t="s">
        <v>220</v>
      </c>
      <c r="N8" s="119" t="s">
        <v>221</v>
      </c>
    </row>
    <row r="9" spans="1:14" s="120" customFormat="1" ht="21" customHeight="1">
      <c r="A9" s="115" t="s">
        <v>4</v>
      </c>
      <c r="B9" s="121" t="s">
        <v>5</v>
      </c>
      <c r="C9" s="122" t="s">
        <v>222</v>
      </c>
      <c r="D9" s="123">
        <v>2</v>
      </c>
      <c r="E9" s="123">
        <v>3</v>
      </c>
      <c r="F9" s="124"/>
      <c r="G9" s="125" t="s">
        <v>223</v>
      </c>
      <c r="H9" s="123">
        <v>5</v>
      </c>
      <c r="I9" s="123">
        <v>6</v>
      </c>
      <c r="J9" s="123" t="s">
        <v>224</v>
      </c>
      <c r="K9" s="123" t="s">
        <v>225</v>
      </c>
      <c r="L9" s="123" t="s">
        <v>226</v>
      </c>
      <c r="M9" s="126"/>
      <c r="N9" s="127"/>
    </row>
    <row r="10" spans="1:14" s="120" customFormat="1" ht="21" customHeight="1">
      <c r="A10" s="128"/>
      <c r="B10" s="115" t="s">
        <v>227</v>
      </c>
      <c r="C10" s="128">
        <f>+C11+C28+C30</f>
        <v>1675784000000</v>
      </c>
      <c r="D10" s="128">
        <f>+D11+D28+D30</f>
        <v>1477878000000</v>
      </c>
      <c r="E10" s="128">
        <f>+E11+E28+E30</f>
        <v>197906000000</v>
      </c>
      <c r="F10" s="128" t="e">
        <f>+F11+F28+F30</f>
        <v>#REF!</v>
      </c>
      <c r="G10" s="128">
        <f>+G11+G28+G30+G29</f>
        <v>2166769981511</v>
      </c>
      <c r="H10" s="128">
        <f>+H11+H28+H30+H29</f>
        <v>1721881994504</v>
      </c>
      <c r="I10" s="128">
        <f>+I11+I28+I30+I29</f>
        <v>444887987007</v>
      </c>
      <c r="J10" s="115">
        <f aca="true" t="shared" si="0" ref="J10:L11">+G10/C10*100</f>
        <v>129.2988822850081</v>
      </c>
      <c r="K10" s="115">
        <f t="shared" si="0"/>
        <v>116.51042877043977</v>
      </c>
      <c r="L10" s="115">
        <f t="shared" si="0"/>
        <v>224.79762463341183</v>
      </c>
      <c r="M10" s="129">
        <f>+H10/D10*100</f>
        <v>116.51042877043977</v>
      </c>
      <c r="N10" s="129">
        <f>+I10/E10*100</f>
        <v>224.79762463341183</v>
      </c>
    </row>
    <row r="11" spans="1:14" s="120" customFormat="1" ht="21" customHeight="1">
      <c r="A11" s="115" t="s">
        <v>4</v>
      </c>
      <c r="B11" s="130" t="s">
        <v>228</v>
      </c>
      <c r="C11" s="128">
        <f>+C12+C21+C25+C27</f>
        <v>1675784000000</v>
      </c>
      <c r="D11" s="128">
        <f>+D12+D21+D25+D27</f>
        <v>1477878000000</v>
      </c>
      <c r="E11" s="128">
        <f>+E12+E21+E25+E27</f>
        <v>197906000000</v>
      </c>
      <c r="F11" s="128" t="e">
        <f>+F12+F21+F25+F27</f>
        <v>#REF!</v>
      </c>
      <c r="G11" s="128">
        <f>+G12+G21+G25+G27+G26</f>
        <v>1772618812037</v>
      </c>
      <c r="H11" s="128">
        <f>+H12+H21+H25+H27+H26</f>
        <v>1373124832122</v>
      </c>
      <c r="I11" s="128">
        <f>+I12+I21+I25+I27+I26</f>
        <v>399493979915</v>
      </c>
      <c r="J11" s="115">
        <f t="shared" si="0"/>
        <v>105.77847813542796</v>
      </c>
      <c r="K11" s="115">
        <f t="shared" si="0"/>
        <v>92.91192047800969</v>
      </c>
      <c r="L11" s="115">
        <f t="shared" si="0"/>
        <v>201.86046906864874</v>
      </c>
      <c r="M11" s="131">
        <f>+H11/D11*100</f>
        <v>92.91192047800969</v>
      </c>
      <c r="N11" s="131">
        <f>+I11/E11*100</f>
        <v>201.86046906864874</v>
      </c>
    </row>
    <row r="12" spans="1:14" s="120" customFormat="1" ht="21" customHeight="1">
      <c r="A12" s="132" t="s">
        <v>7</v>
      </c>
      <c r="B12" s="133" t="s">
        <v>77</v>
      </c>
      <c r="C12" s="133">
        <f>+D12+E12</f>
        <v>407381000000</v>
      </c>
      <c r="D12" s="133">
        <f aca="true" t="shared" si="1" ref="D12:I12">+D13+D20</f>
        <v>395203000000</v>
      </c>
      <c r="E12" s="133">
        <f t="shared" si="1"/>
        <v>12178000000</v>
      </c>
      <c r="F12" s="133">
        <f t="shared" si="1"/>
        <v>0</v>
      </c>
      <c r="G12" s="133">
        <f t="shared" si="1"/>
        <v>267404460881</v>
      </c>
      <c r="H12" s="133">
        <f t="shared" si="1"/>
        <v>259590282299</v>
      </c>
      <c r="I12" s="133">
        <f t="shared" si="1"/>
        <v>7814178582</v>
      </c>
      <c r="J12" s="132">
        <f>+G12/C12*100</f>
        <v>65.63989505671594</v>
      </c>
      <c r="K12" s="132">
        <f>+H12/D12*100</f>
        <v>65.68530155363193</v>
      </c>
      <c r="L12" s="132"/>
      <c r="M12" s="131">
        <f>+H12/D12*100</f>
        <v>65.68530155363193</v>
      </c>
      <c r="N12" s="131"/>
    </row>
    <row r="13" spans="1:14" s="120" customFormat="1" ht="21" customHeight="1">
      <c r="A13" s="134">
        <v>1</v>
      </c>
      <c r="B13" s="135" t="s">
        <v>229</v>
      </c>
      <c r="C13" s="135">
        <f>+D13+E13</f>
        <v>407381000000</v>
      </c>
      <c r="D13" s="135">
        <v>395203000000</v>
      </c>
      <c r="E13" s="135">
        <v>12178000000</v>
      </c>
      <c r="F13" s="135"/>
      <c r="G13" s="135">
        <f>+H13+I13</f>
        <v>267404460881</v>
      </c>
      <c r="H13" s="135">
        <v>259590282299</v>
      </c>
      <c r="I13" s="135">
        <v>7814178582</v>
      </c>
      <c r="J13" s="134">
        <f>+G13/C13*100</f>
        <v>65.63989505671594</v>
      </c>
      <c r="K13" s="134">
        <f>+H13/D13*100</f>
        <v>65.68530155363193</v>
      </c>
      <c r="L13" s="136"/>
      <c r="M13" s="131"/>
      <c r="N13" s="131"/>
    </row>
    <row r="14" spans="1:14" s="120" customFormat="1" ht="21" customHeight="1">
      <c r="A14" s="134"/>
      <c r="B14" s="135" t="s">
        <v>230</v>
      </c>
      <c r="C14" s="131"/>
      <c r="D14" s="131"/>
      <c r="E14" s="131"/>
      <c r="F14" s="131"/>
      <c r="G14" s="131"/>
      <c r="H14" s="131"/>
      <c r="I14" s="131"/>
      <c r="J14" s="136"/>
      <c r="K14" s="136"/>
      <c r="L14" s="136"/>
      <c r="M14" s="131"/>
      <c r="N14" s="131"/>
    </row>
    <row r="15" spans="1:14" s="120" customFormat="1" ht="21" customHeight="1">
      <c r="A15" s="137" t="s">
        <v>9</v>
      </c>
      <c r="B15" s="138" t="s">
        <v>73</v>
      </c>
      <c r="C15" s="131"/>
      <c r="D15" s="131"/>
      <c r="E15" s="131"/>
      <c r="F15" s="131"/>
      <c r="G15" s="138">
        <f>+H15+I15</f>
        <v>56936310000</v>
      </c>
      <c r="H15" s="138">
        <v>56936310000</v>
      </c>
      <c r="I15" s="138">
        <v>0</v>
      </c>
      <c r="J15" s="136"/>
      <c r="K15" s="136"/>
      <c r="L15" s="136"/>
      <c r="M15" s="131"/>
      <c r="N15" s="131"/>
    </row>
    <row r="16" spans="1:14" s="120" customFormat="1" ht="21" customHeight="1">
      <c r="A16" s="137" t="s">
        <v>9</v>
      </c>
      <c r="B16" s="138" t="s">
        <v>74</v>
      </c>
      <c r="C16" s="131"/>
      <c r="D16" s="131"/>
      <c r="E16" s="131"/>
      <c r="F16" s="131"/>
      <c r="G16" s="131"/>
      <c r="H16" s="131"/>
      <c r="I16" s="131"/>
      <c r="J16" s="136"/>
      <c r="K16" s="136"/>
      <c r="L16" s="136"/>
      <c r="M16" s="131"/>
      <c r="N16" s="131"/>
    </row>
    <row r="17" spans="1:14" s="120" customFormat="1" ht="21" customHeight="1">
      <c r="A17" s="134"/>
      <c r="B17" s="135" t="s">
        <v>231</v>
      </c>
      <c r="C17" s="131"/>
      <c r="D17" s="131"/>
      <c r="E17" s="131"/>
      <c r="F17" s="131"/>
      <c r="G17" s="131"/>
      <c r="H17" s="131"/>
      <c r="I17" s="131"/>
      <c r="J17" s="136"/>
      <c r="K17" s="136"/>
      <c r="L17" s="136"/>
      <c r="M17" s="131"/>
      <c r="N17" s="131"/>
    </row>
    <row r="18" spans="1:14" s="120" customFormat="1" ht="21" customHeight="1">
      <c r="A18" s="137" t="s">
        <v>9</v>
      </c>
      <c r="B18" s="138" t="s">
        <v>232</v>
      </c>
      <c r="C18" s="138">
        <f>+D18+E18</f>
        <v>305000000000</v>
      </c>
      <c r="D18" s="138">
        <v>305000000000</v>
      </c>
      <c r="E18" s="131"/>
      <c r="F18" s="131"/>
      <c r="G18" s="138">
        <f>+H18+I18</f>
        <v>237856187895</v>
      </c>
      <c r="H18" s="138">
        <f>237856187895</f>
        <v>237856187895</v>
      </c>
      <c r="I18" s="138"/>
      <c r="J18" s="139">
        <f>+G18/C18*100</f>
        <v>77.98563537540983</v>
      </c>
      <c r="K18" s="139">
        <f>+H18/D18*100</f>
        <v>77.98563537540983</v>
      </c>
      <c r="L18" s="136"/>
      <c r="M18" s="131"/>
      <c r="N18" s="131"/>
    </row>
    <row r="19" spans="1:14" s="120" customFormat="1" ht="21" customHeight="1">
      <c r="A19" s="137" t="s">
        <v>9</v>
      </c>
      <c r="B19" s="138" t="s">
        <v>233</v>
      </c>
      <c r="C19" s="131"/>
      <c r="D19" s="131"/>
      <c r="E19" s="131"/>
      <c r="F19" s="131"/>
      <c r="G19" s="131"/>
      <c r="H19" s="131"/>
      <c r="I19" s="131"/>
      <c r="J19" s="136"/>
      <c r="K19" s="136"/>
      <c r="L19" s="136"/>
      <c r="M19" s="131"/>
      <c r="N19" s="131"/>
    </row>
    <row r="20" spans="1:14" s="120" customFormat="1" ht="21" customHeight="1">
      <c r="A20" s="134">
        <v>2</v>
      </c>
      <c r="B20" s="135" t="s">
        <v>234</v>
      </c>
      <c r="C20" s="131"/>
      <c r="D20" s="131"/>
      <c r="E20" s="131"/>
      <c r="F20" s="131"/>
      <c r="G20" s="131"/>
      <c r="H20" s="131"/>
      <c r="I20" s="131"/>
      <c r="J20" s="136"/>
      <c r="K20" s="136"/>
      <c r="L20" s="136"/>
      <c r="M20" s="131"/>
      <c r="N20" s="131"/>
    </row>
    <row r="21" spans="1:14" s="120" customFormat="1" ht="21" customHeight="1">
      <c r="A21" s="136" t="s">
        <v>10</v>
      </c>
      <c r="B21" s="131" t="s">
        <v>235</v>
      </c>
      <c r="C21" s="131">
        <f>+D21+E21</f>
        <v>1215008000000</v>
      </c>
      <c r="D21" s="131">
        <v>1036721000000</v>
      </c>
      <c r="E21" s="131">
        <v>178287000000</v>
      </c>
      <c r="F21" s="131" t="e">
        <f>+#REF!+#REF!+#REF!+#REF!+#REF!+#REF!+#REF!+#REF!+#REF!+#REF!+#REF!+#REF!+#REF!+#REF!+#REF!+#REF!</f>
        <v>#REF!</v>
      </c>
      <c r="G21" s="131">
        <f>+H21+I21</f>
        <v>1501369967975</v>
      </c>
      <c r="H21" s="131">
        <v>1112834549823</v>
      </c>
      <c r="I21" s="131">
        <v>388535418152</v>
      </c>
      <c r="J21" s="136">
        <f>+G21/C21*100</f>
        <v>123.56873106802588</v>
      </c>
      <c r="K21" s="136">
        <f>+H21/D21*100</f>
        <v>107.34175827662409</v>
      </c>
      <c r="L21" s="136">
        <f>+I21/E21*100</f>
        <v>217.92694820822604</v>
      </c>
      <c r="M21" s="131">
        <f>+H21/D21*100</f>
        <v>107.34175827662409</v>
      </c>
      <c r="N21" s="131">
        <f>+I21/E21*100</f>
        <v>217.92694820822604</v>
      </c>
    </row>
    <row r="22" spans="1:14" s="113" customFormat="1" ht="21" customHeight="1">
      <c r="A22" s="134"/>
      <c r="B22" s="135" t="s">
        <v>236</v>
      </c>
      <c r="C22" s="135"/>
      <c r="D22" s="135"/>
      <c r="E22" s="135"/>
      <c r="F22" s="135"/>
      <c r="G22" s="135"/>
      <c r="H22" s="135"/>
      <c r="I22" s="135"/>
      <c r="J22" s="136"/>
      <c r="K22" s="136"/>
      <c r="L22" s="136"/>
      <c r="M22" s="135"/>
      <c r="N22" s="135"/>
    </row>
    <row r="23" spans="1:14" s="113" customFormat="1" ht="21" customHeight="1">
      <c r="A23" s="139">
        <v>1</v>
      </c>
      <c r="B23" s="138" t="s">
        <v>73</v>
      </c>
      <c r="C23" s="138">
        <f>+D23+E23</f>
        <v>546256000000</v>
      </c>
      <c r="D23" s="138">
        <v>545068000000</v>
      </c>
      <c r="E23" s="138">
        <v>1188000000</v>
      </c>
      <c r="F23" s="135"/>
      <c r="G23" s="138">
        <f aca="true" t="shared" si="2" ref="G23:G30">+H23+I23</f>
        <v>527330204735</v>
      </c>
      <c r="H23" s="138">
        <v>526460874890</v>
      </c>
      <c r="I23" s="138">
        <v>869329845</v>
      </c>
      <c r="J23" s="139">
        <f>+G23/C23*100</f>
        <v>96.53536157680648</v>
      </c>
      <c r="K23" s="139">
        <f>+H23/D23*100</f>
        <v>96.58627453638812</v>
      </c>
      <c r="L23" s="139">
        <f>+I23/E23*100</f>
        <v>73.17591287878787</v>
      </c>
      <c r="M23" s="135"/>
      <c r="N23" s="135"/>
    </row>
    <row r="24" spans="1:14" s="113" customFormat="1" ht="21" customHeight="1">
      <c r="A24" s="139">
        <v>2</v>
      </c>
      <c r="B24" s="138" t="s">
        <v>74</v>
      </c>
      <c r="C24" s="135"/>
      <c r="D24" s="135"/>
      <c r="E24" s="135"/>
      <c r="F24" s="135"/>
      <c r="G24" s="138">
        <f t="shared" si="2"/>
        <v>0</v>
      </c>
      <c r="H24" s="138"/>
      <c r="I24" s="138">
        <v>0</v>
      </c>
      <c r="J24" s="136"/>
      <c r="K24" s="136"/>
      <c r="L24" s="136"/>
      <c r="M24" s="135"/>
      <c r="N24" s="135"/>
    </row>
    <row r="25" spans="1:14" s="120" customFormat="1" ht="21" customHeight="1">
      <c r="A25" s="136" t="s">
        <v>14</v>
      </c>
      <c r="B25" s="131" t="s">
        <v>24</v>
      </c>
      <c r="C25" s="131">
        <f>+D25+E25</f>
        <v>33445000000</v>
      </c>
      <c r="D25" s="131">
        <v>29442000000</v>
      </c>
      <c r="E25" s="131">
        <v>4003000000</v>
      </c>
      <c r="F25" s="131">
        <v>17451000000</v>
      </c>
      <c r="G25" s="135">
        <f t="shared" si="2"/>
        <v>0</v>
      </c>
      <c r="H25" s="131"/>
      <c r="I25" s="131"/>
      <c r="J25" s="136"/>
      <c r="K25" s="136"/>
      <c r="L25" s="136"/>
      <c r="M25" s="135"/>
      <c r="N25" s="135"/>
    </row>
    <row r="26" spans="1:14" s="120" customFormat="1" ht="21" customHeight="1">
      <c r="A26" s="136" t="s">
        <v>16</v>
      </c>
      <c r="B26" s="140" t="s">
        <v>89</v>
      </c>
      <c r="C26" s="131">
        <f>+D26+E26</f>
        <v>0</v>
      </c>
      <c r="D26" s="140"/>
      <c r="E26" s="140"/>
      <c r="F26" s="140"/>
      <c r="G26" s="140">
        <f t="shared" si="2"/>
        <v>3844383181</v>
      </c>
      <c r="H26" s="140">
        <v>700000000</v>
      </c>
      <c r="I26" s="140">
        <v>3144383181</v>
      </c>
      <c r="J26" s="141"/>
      <c r="K26" s="141"/>
      <c r="L26" s="141"/>
      <c r="M26" s="135"/>
      <c r="N26" s="135"/>
    </row>
    <row r="27" spans="1:14" s="120" customFormat="1" ht="21" customHeight="1">
      <c r="A27" s="136" t="s">
        <v>18</v>
      </c>
      <c r="B27" s="140" t="s">
        <v>25</v>
      </c>
      <c r="C27" s="140">
        <f>+D27+E27</f>
        <v>19950000000</v>
      </c>
      <c r="D27" s="140">
        <v>16512000000</v>
      </c>
      <c r="E27" s="140">
        <v>3438000000</v>
      </c>
      <c r="F27" s="140">
        <v>113650000000</v>
      </c>
      <c r="G27" s="142">
        <f t="shared" si="2"/>
        <v>0</v>
      </c>
      <c r="H27" s="140"/>
      <c r="I27" s="140"/>
      <c r="J27" s="141"/>
      <c r="K27" s="141"/>
      <c r="L27" s="141"/>
      <c r="M27" s="135">
        <f>+H27/D27*100</f>
        <v>0</v>
      </c>
      <c r="N27" s="135">
        <f>+I27/E27*100</f>
        <v>0</v>
      </c>
    </row>
    <row r="28" spans="1:14" s="120" customFormat="1" ht="21" customHeight="1">
      <c r="A28" s="115" t="s">
        <v>5</v>
      </c>
      <c r="B28" s="128" t="s">
        <v>237</v>
      </c>
      <c r="C28" s="117">
        <f>+D28+E28</f>
        <v>0</v>
      </c>
      <c r="D28" s="128"/>
      <c r="E28" s="128"/>
      <c r="F28" s="128"/>
      <c r="G28" s="117">
        <f t="shared" si="2"/>
        <v>0</v>
      </c>
      <c r="H28" s="128"/>
      <c r="I28" s="128"/>
      <c r="J28" s="115"/>
      <c r="K28" s="115"/>
      <c r="L28" s="115"/>
      <c r="M28" s="135"/>
      <c r="N28" s="135"/>
    </row>
    <row r="29" spans="1:14" s="120" customFormat="1" ht="21" customHeight="1">
      <c r="A29" s="115" t="s">
        <v>30</v>
      </c>
      <c r="B29" s="128" t="s">
        <v>238</v>
      </c>
      <c r="C29" s="117"/>
      <c r="D29" s="128"/>
      <c r="E29" s="128"/>
      <c r="F29" s="128"/>
      <c r="G29" s="128">
        <f>+H29+I29</f>
        <v>311312852640</v>
      </c>
      <c r="H29" s="128">
        <v>311312852640</v>
      </c>
      <c r="I29" s="128"/>
      <c r="J29" s="115"/>
      <c r="K29" s="115"/>
      <c r="L29" s="115"/>
      <c r="M29" s="142"/>
      <c r="N29" s="142"/>
    </row>
    <row r="30" spans="1:14" s="113" customFormat="1" ht="21" customHeight="1">
      <c r="A30" s="115" t="s">
        <v>31</v>
      </c>
      <c r="B30" s="128" t="s">
        <v>239</v>
      </c>
      <c r="C30" s="128"/>
      <c r="D30" s="128"/>
      <c r="E30" s="128"/>
      <c r="F30" s="128"/>
      <c r="G30" s="128">
        <f t="shared" si="2"/>
        <v>82838316834</v>
      </c>
      <c r="H30" s="128">
        <v>37444309742</v>
      </c>
      <c r="I30" s="128">
        <v>45394007092</v>
      </c>
      <c r="J30" s="115"/>
      <c r="K30" s="115"/>
      <c r="L30" s="115"/>
      <c r="M30" s="142"/>
      <c r="N30" s="142"/>
    </row>
    <row r="31" spans="7:14" ht="16.5">
      <c r="G31" s="113"/>
      <c r="H31" s="113"/>
      <c r="I31" s="113"/>
      <c r="J31" s="114"/>
      <c r="K31" s="114"/>
      <c r="L31" s="114"/>
      <c r="M31" s="113"/>
      <c r="N31" s="113"/>
    </row>
    <row r="32" spans="2:14" s="143" customFormat="1" ht="16.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</row>
    <row r="33" spans="2:14" s="144" customFormat="1" ht="16.5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</row>
    <row r="34" spans="2:14" s="143" customFormat="1" ht="16.5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</row>
  </sheetData>
  <sheetProtection/>
  <mergeCells count="23">
    <mergeCell ref="F1:G1"/>
    <mergeCell ref="J1:N1"/>
    <mergeCell ref="A3:N3"/>
    <mergeCell ref="A4:N4"/>
    <mergeCell ref="K6:N6"/>
    <mergeCell ref="A7:A8"/>
    <mergeCell ref="B7:B8"/>
    <mergeCell ref="C7:C8"/>
    <mergeCell ref="D7:E7"/>
    <mergeCell ref="F7:F8"/>
    <mergeCell ref="G7:G8"/>
    <mergeCell ref="H7:I7"/>
    <mergeCell ref="J7:L7"/>
    <mergeCell ref="M7:N7"/>
    <mergeCell ref="B32:C32"/>
    <mergeCell ref="D32:G32"/>
    <mergeCell ref="H32:N32"/>
    <mergeCell ref="B33:C33"/>
    <mergeCell ref="D33:G33"/>
    <mergeCell ref="H33:N33"/>
    <mergeCell ref="B34:C34"/>
    <mergeCell ref="D34:G34"/>
    <mergeCell ref="H34:N34"/>
  </mergeCells>
  <printOptions/>
  <pageMargins left="0.25" right="0.1968503937007874" top="0.55" bottom="0.7480314960629921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G42"/>
  <sheetViews>
    <sheetView showZeros="0" zoomScale="70" zoomScaleNormal="7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0" customWidth="1"/>
    <col min="2" max="2" width="55.8515625" style="0" customWidth="1"/>
    <col min="3" max="5" width="20.7109375" style="0" customWidth="1"/>
    <col min="6" max="7" width="11.7109375" style="0" customWidth="1"/>
  </cols>
  <sheetData>
    <row r="1" spans="1:7" ht="15.75">
      <c r="A1" s="160" t="s">
        <v>241</v>
      </c>
      <c r="B1" s="160"/>
      <c r="C1" s="160"/>
      <c r="D1" s="160"/>
      <c r="E1" s="160"/>
      <c r="F1" s="160"/>
      <c r="G1" s="160"/>
    </row>
    <row r="2" ht="15.75">
      <c r="A2" s="1"/>
    </row>
    <row r="3" spans="1:7" ht="18.75">
      <c r="A3" s="159" t="s">
        <v>202</v>
      </c>
      <c r="B3" s="159"/>
      <c r="C3" s="159"/>
      <c r="D3" s="159"/>
      <c r="E3" s="159"/>
      <c r="F3" s="159"/>
      <c r="G3" s="159"/>
    </row>
    <row r="4" spans="1:7" ht="16.5">
      <c r="A4" s="192" t="str">
        <f>+'98'!A4:N4</f>
        <v>(Ban hành kèm theo Quyết định số                /QĐ-UBND ngày         /       /2022 của UBND thành phố)</v>
      </c>
      <c r="B4" s="162"/>
      <c r="C4" s="162"/>
      <c r="D4" s="162"/>
      <c r="E4" s="162"/>
      <c r="F4" s="162"/>
      <c r="G4" s="162"/>
    </row>
    <row r="5" spans="1:5" ht="15.75">
      <c r="A5" s="1"/>
      <c r="E5" s="14"/>
    </row>
    <row r="6" spans="1:7" ht="15.75">
      <c r="A6" s="164" t="s">
        <v>92</v>
      </c>
      <c r="B6" s="164"/>
      <c r="C6" s="164"/>
      <c r="D6" s="164"/>
      <c r="E6" s="164"/>
      <c r="F6" s="164"/>
      <c r="G6" s="164"/>
    </row>
    <row r="7" spans="1:7" ht="18.75" customHeight="1">
      <c r="A7" s="158" t="s">
        <v>1</v>
      </c>
      <c r="B7" s="158" t="s">
        <v>41</v>
      </c>
      <c r="C7" s="188" t="s">
        <v>2</v>
      </c>
      <c r="D7" s="189"/>
      <c r="E7" s="190" t="s">
        <v>3</v>
      </c>
      <c r="F7" s="158" t="s">
        <v>42</v>
      </c>
      <c r="G7" s="158"/>
    </row>
    <row r="8" spans="1:7" ht="48" customHeight="1">
      <c r="A8" s="158"/>
      <c r="B8" s="158"/>
      <c r="C8" s="2" t="s">
        <v>99</v>
      </c>
      <c r="D8" s="2" t="s">
        <v>88</v>
      </c>
      <c r="E8" s="191"/>
      <c r="F8" s="2" t="s">
        <v>99</v>
      </c>
      <c r="G8" s="2" t="s">
        <v>88</v>
      </c>
    </row>
    <row r="9" spans="1:7" ht="21" customHeight="1">
      <c r="A9" s="2" t="s">
        <v>4</v>
      </c>
      <c r="B9" s="2" t="s">
        <v>5</v>
      </c>
      <c r="C9" s="2">
        <v>1</v>
      </c>
      <c r="D9" s="2">
        <v>2</v>
      </c>
      <c r="E9" s="2">
        <v>3</v>
      </c>
      <c r="F9" s="2" t="s">
        <v>90</v>
      </c>
      <c r="G9" s="2" t="s">
        <v>91</v>
      </c>
    </row>
    <row r="10" spans="1:7" ht="21" customHeight="1">
      <c r="A10" s="73"/>
      <c r="B10" s="74" t="s">
        <v>20</v>
      </c>
      <c r="C10" s="75">
        <f>+C11+C12+C42</f>
        <v>1549969000000</v>
      </c>
      <c r="D10" s="75">
        <f>+D11+D12+D42</f>
        <v>1571163000000</v>
      </c>
      <c r="E10" s="75">
        <f>+E11+E12+E42</f>
        <v>1721881994504</v>
      </c>
      <c r="F10" s="76">
        <f>+E10/C10*100</f>
        <v>111.0913827633972</v>
      </c>
      <c r="G10" s="76">
        <f>+E10/D10*100</f>
        <v>109.5928299294217</v>
      </c>
    </row>
    <row r="11" spans="1:7" ht="21" customHeight="1">
      <c r="A11" s="77" t="s">
        <v>4</v>
      </c>
      <c r="B11" s="78" t="s">
        <v>110</v>
      </c>
      <c r="C11" s="79">
        <v>80418000000</v>
      </c>
      <c r="D11" s="79">
        <v>93285000000</v>
      </c>
      <c r="E11" s="79">
        <v>311312852640</v>
      </c>
      <c r="F11" s="80">
        <f>+E11/C11*100</f>
        <v>387.1183723047079</v>
      </c>
      <c r="G11" s="80">
        <f>+E11/D11*100</f>
        <v>333.7223054510372</v>
      </c>
    </row>
    <row r="12" spans="1:7" ht="21" customHeight="1">
      <c r="A12" s="77" t="s">
        <v>5</v>
      </c>
      <c r="B12" s="78" t="s">
        <v>107</v>
      </c>
      <c r="C12" s="79">
        <f>+C13+C26+C39+C40+C41</f>
        <v>1469551000000</v>
      </c>
      <c r="D12" s="79">
        <f>+D13+D26+D39+D40+D41</f>
        <v>1477878000000</v>
      </c>
      <c r="E12" s="79">
        <f>+E13+E26+E39+E40+E41</f>
        <v>1373124832122</v>
      </c>
      <c r="F12" s="80">
        <f>+E12/C12*100</f>
        <v>93.43839255133031</v>
      </c>
      <c r="G12" s="80">
        <f aca="true" t="shared" si="0" ref="G12:G41">+E12/D12*100</f>
        <v>92.91192047800969</v>
      </c>
    </row>
    <row r="13" spans="1:7" ht="21" customHeight="1">
      <c r="A13" s="77" t="s">
        <v>7</v>
      </c>
      <c r="B13" s="78" t="s">
        <v>77</v>
      </c>
      <c r="C13" s="79">
        <v>407381000000</v>
      </c>
      <c r="D13" s="79">
        <v>395203000000</v>
      </c>
      <c r="E13" s="79">
        <v>259590282299</v>
      </c>
      <c r="F13" s="80">
        <f>+E13/C13*100</f>
        <v>63.72174507377615</v>
      </c>
      <c r="G13" s="80">
        <f t="shared" si="0"/>
        <v>65.68530155363193</v>
      </c>
    </row>
    <row r="14" spans="1:7" ht="21" customHeight="1">
      <c r="A14" s="77"/>
      <c r="B14" s="146" t="s">
        <v>236</v>
      </c>
      <c r="C14" s="79"/>
      <c r="D14" s="79"/>
      <c r="E14" s="79"/>
      <c r="F14" s="80"/>
      <c r="G14" s="80"/>
    </row>
    <row r="15" spans="1:7" ht="21" customHeight="1">
      <c r="A15" s="81"/>
      <c r="B15" s="147" t="s">
        <v>242</v>
      </c>
      <c r="C15" s="82"/>
      <c r="D15" s="82"/>
      <c r="E15" s="82">
        <v>56936310000</v>
      </c>
      <c r="F15" s="83"/>
      <c r="G15" s="83"/>
    </row>
    <row r="16" spans="1:7" ht="21" customHeight="1">
      <c r="A16" s="81"/>
      <c r="B16" s="147" t="s">
        <v>243</v>
      </c>
      <c r="C16" s="82"/>
      <c r="D16" s="82"/>
      <c r="E16" s="82">
        <v>0</v>
      </c>
      <c r="F16" s="83"/>
      <c r="G16" s="83"/>
    </row>
    <row r="17" spans="1:7" ht="21" customHeight="1">
      <c r="A17" s="81"/>
      <c r="B17" s="147" t="s">
        <v>244</v>
      </c>
      <c r="C17" s="82"/>
      <c r="D17" s="82"/>
      <c r="E17" s="82">
        <v>9422376000</v>
      </c>
      <c r="F17" s="83"/>
      <c r="G17" s="83"/>
    </row>
    <row r="18" spans="1:7" ht="21" customHeight="1">
      <c r="A18" s="81"/>
      <c r="B18" s="147" t="s">
        <v>245</v>
      </c>
      <c r="C18" s="82"/>
      <c r="D18" s="82"/>
      <c r="E18" s="82">
        <v>5027171000</v>
      </c>
      <c r="F18" s="83"/>
      <c r="G18" s="83"/>
    </row>
    <row r="19" spans="1:7" ht="21" customHeight="1">
      <c r="A19" s="81"/>
      <c r="B19" s="147" t="s">
        <v>246</v>
      </c>
      <c r="C19" s="82"/>
      <c r="D19" s="82"/>
      <c r="E19" s="82">
        <v>0</v>
      </c>
      <c r="F19" s="83"/>
      <c r="G19" s="83"/>
    </row>
    <row r="20" spans="1:7" ht="21" customHeight="1">
      <c r="A20" s="81"/>
      <c r="B20" s="147" t="s">
        <v>247</v>
      </c>
      <c r="C20" s="82"/>
      <c r="D20" s="82"/>
      <c r="E20" s="82">
        <v>2917758000</v>
      </c>
      <c r="F20" s="83"/>
      <c r="G20" s="83"/>
    </row>
    <row r="21" spans="1:7" ht="21" customHeight="1">
      <c r="A21" s="81"/>
      <c r="B21" s="147" t="s">
        <v>248</v>
      </c>
      <c r="C21" s="82"/>
      <c r="D21" s="82"/>
      <c r="E21" s="82">
        <v>71305077173</v>
      </c>
      <c r="F21" s="83"/>
      <c r="G21" s="83"/>
    </row>
    <row r="22" spans="1:7" ht="21" customHeight="1">
      <c r="A22" s="81"/>
      <c r="B22" s="147" t="s">
        <v>249</v>
      </c>
      <c r="C22" s="82"/>
      <c r="D22" s="82"/>
      <c r="E22" s="82">
        <v>86953262622</v>
      </c>
      <c r="F22" s="83"/>
      <c r="G22" s="83"/>
    </row>
    <row r="23" spans="1:7" ht="21" customHeight="1">
      <c r="A23" s="81"/>
      <c r="B23" s="147" t="s">
        <v>250</v>
      </c>
      <c r="C23" s="82"/>
      <c r="D23" s="82"/>
      <c r="E23" s="82">
        <v>10877498400</v>
      </c>
      <c r="F23" s="83"/>
      <c r="G23" s="83"/>
    </row>
    <row r="24" spans="1:7" ht="21" customHeight="1">
      <c r="A24" s="81"/>
      <c r="B24" s="147" t="s">
        <v>251</v>
      </c>
      <c r="C24" s="82"/>
      <c r="D24" s="82"/>
      <c r="E24" s="82">
        <v>0</v>
      </c>
      <c r="F24" s="83"/>
      <c r="G24" s="83"/>
    </row>
    <row r="25" spans="1:7" ht="21" customHeight="1">
      <c r="A25" s="81"/>
      <c r="B25" s="147" t="s">
        <v>252</v>
      </c>
      <c r="C25" s="82"/>
      <c r="D25" s="82"/>
      <c r="E25" s="82">
        <v>6937668700</v>
      </c>
      <c r="F25" s="83"/>
      <c r="G25" s="83"/>
    </row>
    <row r="26" spans="1:7" ht="21" customHeight="1">
      <c r="A26" s="77" t="s">
        <v>10</v>
      </c>
      <c r="B26" s="78" t="s">
        <v>23</v>
      </c>
      <c r="C26" s="79">
        <v>1032016000000</v>
      </c>
      <c r="D26" s="79">
        <v>1036721000000</v>
      </c>
      <c r="E26" s="79">
        <v>1112834549823</v>
      </c>
      <c r="F26" s="80">
        <f>+E26/C26*100</f>
        <v>107.83113341488892</v>
      </c>
      <c r="G26" s="80">
        <f t="shared" si="0"/>
        <v>107.34175827662409</v>
      </c>
    </row>
    <row r="27" spans="1:7" ht="21" customHeight="1">
      <c r="A27" s="77"/>
      <c r="B27" s="146" t="s">
        <v>236</v>
      </c>
      <c r="C27" s="79"/>
      <c r="D27" s="79"/>
      <c r="E27" s="79"/>
      <c r="F27" s="80"/>
      <c r="G27" s="80"/>
    </row>
    <row r="28" spans="1:7" ht="21" customHeight="1">
      <c r="A28" s="81"/>
      <c r="B28" s="147" t="s">
        <v>242</v>
      </c>
      <c r="C28" s="82">
        <v>547843000000</v>
      </c>
      <c r="D28" s="82">
        <v>545068000000</v>
      </c>
      <c r="E28" s="82">
        <v>526460874890</v>
      </c>
      <c r="F28" s="83">
        <f>+E28/C28*100</f>
        <v>96.09703416672295</v>
      </c>
      <c r="G28" s="83">
        <f t="shared" si="0"/>
        <v>96.58627453638812</v>
      </c>
    </row>
    <row r="29" spans="1:7" ht="21" customHeight="1">
      <c r="A29" s="81"/>
      <c r="B29" s="147" t="s">
        <v>243</v>
      </c>
      <c r="C29" s="82"/>
      <c r="D29" s="82"/>
      <c r="E29" s="82">
        <v>46620000</v>
      </c>
      <c r="F29" s="83"/>
      <c r="G29" s="83"/>
    </row>
    <row r="30" spans="1:7" ht="21" customHeight="1">
      <c r="A30" s="81"/>
      <c r="B30" s="147" t="s">
        <v>244</v>
      </c>
      <c r="C30" s="82">
        <v>21027000000</v>
      </c>
      <c r="D30" s="82">
        <v>21127000000</v>
      </c>
      <c r="E30" s="82">
        <v>20260668846</v>
      </c>
      <c r="F30" s="83">
        <f aca="true" t="shared" si="1" ref="F30:F38">+E30/C30*100</f>
        <v>96.35548982736482</v>
      </c>
      <c r="G30" s="83">
        <f t="shared" si="0"/>
        <v>95.89941234439343</v>
      </c>
    </row>
    <row r="31" spans="1:7" ht="21" customHeight="1">
      <c r="A31" s="81"/>
      <c r="B31" s="147" t="s">
        <v>245</v>
      </c>
      <c r="C31" s="82">
        <v>2527000000</v>
      </c>
      <c r="D31" s="82">
        <v>3723000000</v>
      </c>
      <c r="E31" s="82">
        <v>3772654638</v>
      </c>
      <c r="F31" s="83">
        <f t="shared" si="1"/>
        <v>149.2938123466561</v>
      </c>
      <c r="G31" s="83">
        <f t="shared" si="0"/>
        <v>101.33372651087834</v>
      </c>
    </row>
    <row r="32" spans="1:7" ht="21" customHeight="1">
      <c r="A32" s="81"/>
      <c r="B32" s="147" t="s">
        <v>246</v>
      </c>
      <c r="C32" s="82">
        <v>2245000000</v>
      </c>
      <c r="D32" s="82">
        <v>1487000000</v>
      </c>
      <c r="E32" s="82">
        <v>1837972037</v>
      </c>
      <c r="F32" s="83">
        <f t="shared" si="1"/>
        <v>81.86957848552339</v>
      </c>
      <c r="G32" s="83">
        <f t="shared" si="0"/>
        <v>123.60269246805649</v>
      </c>
    </row>
    <row r="33" spans="1:7" ht="21" customHeight="1">
      <c r="A33" s="81"/>
      <c r="B33" s="147" t="s">
        <v>247</v>
      </c>
      <c r="C33" s="82">
        <v>2823000000</v>
      </c>
      <c r="D33" s="82">
        <v>3118000000</v>
      </c>
      <c r="E33" s="82">
        <v>2444142000</v>
      </c>
      <c r="F33" s="83">
        <f t="shared" si="1"/>
        <v>86.57959617428268</v>
      </c>
      <c r="G33" s="83">
        <f t="shared" si="0"/>
        <v>78.38813341885825</v>
      </c>
    </row>
    <row r="34" spans="1:7" ht="21" customHeight="1">
      <c r="A34" s="81"/>
      <c r="B34" s="147" t="s">
        <v>248</v>
      </c>
      <c r="C34" s="82">
        <v>89500000000</v>
      </c>
      <c r="D34" s="82">
        <v>40575000000</v>
      </c>
      <c r="E34" s="82">
        <v>51523948714</v>
      </c>
      <c r="F34" s="83">
        <f t="shared" si="1"/>
        <v>57.568657781005584</v>
      </c>
      <c r="G34" s="83">
        <f t="shared" si="0"/>
        <v>126.98447002834257</v>
      </c>
    </row>
    <row r="35" spans="1:7" ht="21" customHeight="1">
      <c r="A35" s="81"/>
      <c r="B35" s="147" t="s">
        <v>249</v>
      </c>
      <c r="C35" s="82">
        <v>224879000000</v>
      </c>
      <c r="D35" s="82">
        <v>269123000000</v>
      </c>
      <c r="E35" s="82">
        <v>296076940532</v>
      </c>
      <c r="F35" s="83">
        <f t="shared" si="1"/>
        <v>131.6605554684964</v>
      </c>
      <c r="G35" s="83">
        <f t="shared" si="0"/>
        <v>110.01547267680579</v>
      </c>
    </row>
    <row r="36" spans="1:7" ht="21" customHeight="1">
      <c r="A36" s="81"/>
      <c r="B36" s="147" t="s">
        <v>250</v>
      </c>
      <c r="C36" s="82">
        <v>41602000000</v>
      </c>
      <c r="D36" s="82">
        <v>67452000000</v>
      </c>
      <c r="E36" s="82">
        <v>57722859060</v>
      </c>
      <c r="F36" s="83">
        <f t="shared" si="1"/>
        <v>138.75020205759338</v>
      </c>
      <c r="G36" s="83">
        <f t="shared" si="0"/>
        <v>85.57620094289273</v>
      </c>
    </row>
    <row r="37" spans="1:7" ht="21" customHeight="1">
      <c r="A37" s="81"/>
      <c r="B37" s="147" t="s">
        <v>251</v>
      </c>
      <c r="C37" s="82">
        <v>83149000000</v>
      </c>
      <c r="D37" s="82">
        <v>67238000000</v>
      </c>
      <c r="E37" s="82">
        <v>109776821275</v>
      </c>
      <c r="F37" s="83">
        <f t="shared" si="1"/>
        <v>132.0242231115227</v>
      </c>
      <c r="G37" s="83">
        <f t="shared" si="0"/>
        <v>163.26604193313307</v>
      </c>
    </row>
    <row r="38" spans="1:7" ht="21" customHeight="1">
      <c r="A38" s="81"/>
      <c r="B38" s="147" t="s">
        <v>253</v>
      </c>
      <c r="C38" s="82">
        <v>4181000000</v>
      </c>
      <c r="D38" s="82">
        <v>11610000000</v>
      </c>
      <c r="E38" s="82">
        <v>20655390962</v>
      </c>
      <c r="F38" s="83">
        <f t="shared" si="1"/>
        <v>494.0299201626405</v>
      </c>
      <c r="G38" s="83">
        <f t="shared" si="0"/>
        <v>177.91034420327304</v>
      </c>
    </row>
    <row r="39" spans="1:7" ht="21" customHeight="1">
      <c r="A39" s="77" t="s">
        <v>14</v>
      </c>
      <c r="B39" s="78" t="s">
        <v>89</v>
      </c>
      <c r="C39" s="79"/>
      <c r="D39" s="79"/>
      <c r="E39" s="79">
        <v>700000000</v>
      </c>
      <c r="F39" s="83"/>
      <c r="G39" s="80"/>
    </row>
    <row r="40" spans="1:7" ht="21" customHeight="1">
      <c r="A40" s="77" t="s">
        <v>16</v>
      </c>
      <c r="B40" s="78" t="s">
        <v>24</v>
      </c>
      <c r="C40" s="79">
        <v>30154000000</v>
      </c>
      <c r="D40" s="79">
        <v>29442000000</v>
      </c>
      <c r="E40" s="82"/>
      <c r="F40" s="83"/>
      <c r="G40" s="83">
        <f t="shared" si="0"/>
        <v>0</v>
      </c>
    </row>
    <row r="41" spans="1:7" ht="21" customHeight="1">
      <c r="A41" s="77" t="s">
        <v>18</v>
      </c>
      <c r="B41" s="78" t="s">
        <v>25</v>
      </c>
      <c r="C41" s="79"/>
      <c r="D41" s="79">
        <v>16512000000</v>
      </c>
      <c r="E41" s="82"/>
      <c r="F41" s="83"/>
      <c r="G41" s="83">
        <f t="shared" si="0"/>
        <v>0</v>
      </c>
    </row>
    <row r="42" spans="1:7" ht="21" customHeight="1">
      <c r="A42" s="84" t="s">
        <v>30</v>
      </c>
      <c r="B42" s="85" t="s">
        <v>76</v>
      </c>
      <c r="C42" s="86"/>
      <c r="D42" s="86"/>
      <c r="E42" s="87">
        <v>37444309742</v>
      </c>
      <c r="F42" s="88"/>
      <c r="G42" s="88"/>
    </row>
  </sheetData>
  <sheetProtection/>
  <mergeCells count="9">
    <mergeCell ref="F7:G7"/>
    <mergeCell ref="A3:G3"/>
    <mergeCell ref="A1:G1"/>
    <mergeCell ref="A6:G6"/>
    <mergeCell ref="A7:A8"/>
    <mergeCell ref="B7:B8"/>
    <mergeCell ref="C7:D7"/>
    <mergeCell ref="E7:E8"/>
    <mergeCell ref="A4:G4"/>
  </mergeCells>
  <printOptions/>
  <pageMargins left="0.36" right="0.1968503937007874" top="0.7874015748031497" bottom="0.31496062992125984" header="0.5118110236220472" footer="0.31496062992125984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68"/>
  <sheetViews>
    <sheetView showZeros="0" zoomScale="85" zoomScaleNormal="85" zoomScalePageLayoutView="0" workbookViewId="0" topLeftCell="A31">
      <selection activeCell="B42" sqref="B42"/>
    </sheetView>
  </sheetViews>
  <sheetFormatPr defaultColWidth="8.8515625" defaultRowHeight="12.75"/>
  <cols>
    <col min="1" max="1" width="6.7109375" style="47" customWidth="1"/>
    <col min="2" max="2" width="36.7109375" style="47" customWidth="1"/>
    <col min="3" max="12" width="11.28125" style="47" customWidth="1"/>
    <col min="13" max="15" width="9.28125" style="47" customWidth="1"/>
    <col min="16" max="16384" width="8.8515625" style="47" customWidth="1"/>
  </cols>
  <sheetData>
    <row r="1" spans="1:15" ht="15.75">
      <c r="A1" s="196" t="s">
        <v>254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ht="15.75">
      <c r="A2" s="48"/>
    </row>
    <row r="3" spans="1:15" ht="18.75">
      <c r="A3" s="197" t="s">
        <v>203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6.5">
      <c r="A4" s="193" t="str">
        <f>+'99'!A4:G4</f>
        <v>(Ban hành kèm theo Quyết định số                /QĐ-UBND ngày         /       /2022 của UBND thành phố)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ht="15.75">
      <c r="A5" s="49"/>
    </row>
    <row r="6" spans="1:15" ht="15.75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15" ht="18" customHeight="1">
      <c r="A7" s="199" t="s">
        <v>1</v>
      </c>
      <c r="B7" s="199" t="s">
        <v>78</v>
      </c>
      <c r="C7" s="199" t="s">
        <v>2</v>
      </c>
      <c r="D7" s="199"/>
      <c r="E7" s="199"/>
      <c r="F7" s="203" t="s">
        <v>3</v>
      </c>
      <c r="G7" s="204"/>
      <c r="H7" s="204"/>
      <c r="I7" s="204"/>
      <c r="J7" s="204"/>
      <c r="K7" s="204"/>
      <c r="L7" s="205"/>
      <c r="M7" s="199" t="s">
        <v>42</v>
      </c>
      <c r="N7" s="199"/>
      <c r="O7" s="199"/>
    </row>
    <row r="8" spans="1:15" ht="18" customHeight="1">
      <c r="A8" s="199"/>
      <c r="B8" s="199"/>
      <c r="C8" s="194" t="s">
        <v>79</v>
      </c>
      <c r="D8" s="194" t="s">
        <v>80</v>
      </c>
      <c r="E8" s="194" t="s">
        <v>142</v>
      </c>
      <c r="F8" s="194" t="s">
        <v>79</v>
      </c>
      <c r="G8" s="194" t="s">
        <v>80</v>
      </c>
      <c r="H8" s="194" t="s">
        <v>142</v>
      </c>
      <c r="I8" s="200" t="s">
        <v>81</v>
      </c>
      <c r="J8" s="201"/>
      <c r="K8" s="202"/>
      <c r="L8" s="199" t="s">
        <v>82</v>
      </c>
      <c r="M8" s="194" t="s">
        <v>79</v>
      </c>
      <c r="N8" s="194" t="s">
        <v>22</v>
      </c>
      <c r="O8" s="194" t="s">
        <v>23</v>
      </c>
    </row>
    <row r="9" spans="1:15" ht="132.75" customHeight="1">
      <c r="A9" s="199"/>
      <c r="B9" s="199"/>
      <c r="C9" s="195"/>
      <c r="D9" s="195"/>
      <c r="E9" s="195"/>
      <c r="F9" s="195"/>
      <c r="G9" s="195"/>
      <c r="H9" s="195"/>
      <c r="I9" s="71" t="s">
        <v>79</v>
      </c>
      <c r="J9" s="71" t="s">
        <v>22</v>
      </c>
      <c r="K9" s="71" t="s">
        <v>23</v>
      </c>
      <c r="L9" s="199"/>
      <c r="M9" s="195"/>
      <c r="N9" s="195"/>
      <c r="O9" s="195"/>
    </row>
    <row r="10" spans="1:15" ht="18.75" customHeight="1">
      <c r="A10" s="71" t="s">
        <v>4</v>
      </c>
      <c r="B10" s="71" t="s">
        <v>5</v>
      </c>
      <c r="C10" s="71">
        <v>1</v>
      </c>
      <c r="D10" s="71">
        <v>2</v>
      </c>
      <c r="E10" s="71">
        <v>3</v>
      </c>
      <c r="F10" s="71">
        <v>4</v>
      </c>
      <c r="G10" s="71">
        <v>5</v>
      </c>
      <c r="H10" s="71">
        <v>6</v>
      </c>
      <c r="I10" s="71">
        <v>9</v>
      </c>
      <c r="J10" s="71">
        <v>10</v>
      </c>
      <c r="K10" s="71">
        <v>11</v>
      </c>
      <c r="L10" s="71">
        <v>12</v>
      </c>
      <c r="M10" s="71">
        <v>13</v>
      </c>
      <c r="N10" s="71">
        <v>14</v>
      </c>
      <c r="O10" s="71">
        <v>15</v>
      </c>
    </row>
    <row r="11" spans="1:15" ht="18.75" customHeight="1">
      <c r="A11" s="50"/>
      <c r="B11" s="50" t="s">
        <v>83</v>
      </c>
      <c r="C11" s="51">
        <v>1571163</v>
      </c>
      <c r="D11" s="51">
        <v>395203</v>
      </c>
      <c r="E11" s="51">
        <v>1175960</v>
      </c>
      <c r="F11" s="51">
        <v>1721881</v>
      </c>
      <c r="G11" s="51">
        <v>259590</v>
      </c>
      <c r="H11" s="51">
        <v>1424846</v>
      </c>
      <c r="I11" s="51">
        <v>0</v>
      </c>
      <c r="J11" s="51">
        <v>0</v>
      </c>
      <c r="K11" s="51">
        <v>0</v>
      </c>
      <c r="L11" s="51">
        <v>37445</v>
      </c>
      <c r="M11" s="52">
        <f>+F11/C11*100</f>
        <v>109.59276663210629</v>
      </c>
      <c r="N11" s="52">
        <f>+G11/D11*100</f>
        <v>65.68523012224098</v>
      </c>
      <c r="O11" s="52">
        <f>+H11/E11*100</f>
        <v>121.16449539099969</v>
      </c>
    </row>
    <row r="12" spans="1:15" ht="18.75" customHeight="1">
      <c r="A12" s="53" t="s">
        <v>7</v>
      </c>
      <c r="B12" s="54" t="s">
        <v>144</v>
      </c>
      <c r="C12" s="51">
        <v>395203</v>
      </c>
      <c r="D12" s="51">
        <v>395203</v>
      </c>
      <c r="E12" s="51"/>
      <c r="F12" s="51">
        <v>271189</v>
      </c>
      <c r="G12" s="51">
        <v>259590</v>
      </c>
      <c r="H12" s="51"/>
      <c r="I12" s="51"/>
      <c r="J12" s="51"/>
      <c r="K12" s="51"/>
      <c r="L12" s="51">
        <v>11599</v>
      </c>
      <c r="M12" s="55"/>
      <c r="N12" s="52">
        <f>+G12/D12*100</f>
        <v>65.68523012224098</v>
      </c>
      <c r="O12" s="55"/>
    </row>
    <row r="13" spans="1:15" ht="18.75" customHeight="1">
      <c r="A13" s="53" t="s">
        <v>10</v>
      </c>
      <c r="B13" s="54" t="s">
        <v>145</v>
      </c>
      <c r="C13" s="56">
        <v>1036721</v>
      </c>
      <c r="D13" s="56"/>
      <c r="E13" s="56">
        <v>1036721</v>
      </c>
      <c r="F13" s="51">
        <v>1133790</v>
      </c>
      <c r="G13" s="56"/>
      <c r="H13" s="56">
        <v>1112833</v>
      </c>
      <c r="I13" s="56"/>
      <c r="J13" s="56"/>
      <c r="K13" s="56"/>
      <c r="L13" s="56">
        <v>20957</v>
      </c>
      <c r="M13" s="57"/>
      <c r="N13" s="57"/>
      <c r="O13" s="52">
        <f>+H13/E13*100</f>
        <v>107.3416087838483</v>
      </c>
    </row>
    <row r="14" spans="1:15" s="90" customFormat="1" ht="18.75" customHeight="1">
      <c r="A14" s="53"/>
      <c r="B14" s="54" t="s">
        <v>154</v>
      </c>
      <c r="C14" s="56">
        <v>135178</v>
      </c>
      <c r="D14" s="56">
        <v>0</v>
      </c>
      <c r="E14" s="56">
        <v>135178</v>
      </c>
      <c r="F14" s="51">
        <v>171725</v>
      </c>
      <c r="G14" s="56"/>
      <c r="H14" s="56">
        <v>168405</v>
      </c>
      <c r="I14" s="56">
        <v>0</v>
      </c>
      <c r="J14" s="56">
        <v>0</v>
      </c>
      <c r="K14" s="56">
        <v>0</v>
      </c>
      <c r="L14" s="56">
        <v>3320</v>
      </c>
      <c r="M14" s="57"/>
      <c r="N14" s="57"/>
      <c r="O14" s="52"/>
    </row>
    <row r="15" spans="1:15" ht="18.75" customHeight="1">
      <c r="A15" s="58">
        <v>1</v>
      </c>
      <c r="B15" s="59" t="s">
        <v>124</v>
      </c>
      <c r="C15" s="60">
        <v>12158</v>
      </c>
      <c r="D15" s="56"/>
      <c r="E15" s="60">
        <v>12158</v>
      </c>
      <c r="F15" s="60">
        <v>9985</v>
      </c>
      <c r="G15" s="56"/>
      <c r="H15" s="60">
        <v>9687</v>
      </c>
      <c r="I15" s="56"/>
      <c r="J15" s="56"/>
      <c r="K15" s="56"/>
      <c r="L15" s="60">
        <v>298</v>
      </c>
      <c r="M15" s="57"/>
      <c r="N15" s="57"/>
      <c r="O15" s="52"/>
    </row>
    <row r="16" spans="1:15" ht="18.75" customHeight="1">
      <c r="A16" s="58">
        <v>2</v>
      </c>
      <c r="B16" s="59" t="s">
        <v>125</v>
      </c>
      <c r="C16" s="60">
        <v>2899</v>
      </c>
      <c r="D16" s="56"/>
      <c r="E16" s="60">
        <v>2899</v>
      </c>
      <c r="F16" s="60">
        <v>3190</v>
      </c>
      <c r="G16" s="56"/>
      <c r="H16" s="60">
        <v>2716</v>
      </c>
      <c r="I16" s="56"/>
      <c r="J16" s="56"/>
      <c r="K16" s="56"/>
      <c r="L16" s="60">
        <v>474</v>
      </c>
      <c r="M16" s="57"/>
      <c r="N16" s="57"/>
      <c r="O16" s="52"/>
    </row>
    <row r="17" spans="1:15" ht="18.75" customHeight="1">
      <c r="A17" s="58">
        <v>3</v>
      </c>
      <c r="B17" s="59" t="s">
        <v>126</v>
      </c>
      <c r="C17" s="60">
        <v>8464</v>
      </c>
      <c r="D17" s="56"/>
      <c r="E17" s="60">
        <v>8464</v>
      </c>
      <c r="F17" s="60">
        <v>7763</v>
      </c>
      <c r="G17" s="56"/>
      <c r="H17" s="60">
        <v>7584</v>
      </c>
      <c r="I17" s="56"/>
      <c r="J17" s="56"/>
      <c r="K17" s="56"/>
      <c r="L17" s="60">
        <v>179</v>
      </c>
      <c r="M17" s="57"/>
      <c r="N17" s="57"/>
      <c r="O17" s="52"/>
    </row>
    <row r="18" spans="1:15" ht="18.75" customHeight="1">
      <c r="A18" s="58">
        <v>4</v>
      </c>
      <c r="B18" s="59" t="s">
        <v>127</v>
      </c>
      <c r="C18" s="60">
        <v>1832</v>
      </c>
      <c r="D18" s="56"/>
      <c r="E18" s="60">
        <v>1832</v>
      </c>
      <c r="F18" s="60">
        <v>1901</v>
      </c>
      <c r="G18" s="56"/>
      <c r="H18" s="60">
        <v>1678</v>
      </c>
      <c r="I18" s="56"/>
      <c r="J18" s="56"/>
      <c r="K18" s="56"/>
      <c r="L18" s="60">
        <v>223</v>
      </c>
      <c r="M18" s="57"/>
      <c r="N18" s="57"/>
      <c r="O18" s="52"/>
    </row>
    <row r="19" spans="1:15" ht="18.75" customHeight="1">
      <c r="A19" s="58">
        <v>5</v>
      </c>
      <c r="B19" s="59" t="s">
        <v>128</v>
      </c>
      <c r="C19" s="60">
        <v>1245</v>
      </c>
      <c r="D19" s="56"/>
      <c r="E19" s="60">
        <v>1245</v>
      </c>
      <c r="F19" s="60">
        <v>876</v>
      </c>
      <c r="G19" s="56"/>
      <c r="H19" s="60">
        <v>846</v>
      </c>
      <c r="I19" s="56"/>
      <c r="J19" s="56"/>
      <c r="K19" s="56"/>
      <c r="L19" s="60">
        <v>30</v>
      </c>
      <c r="M19" s="57"/>
      <c r="N19" s="57"/>
      <c r="O19" s="52"/>
    </row>
    <row r="20" spans="1:15" ht="18.75" customHeight="1">
      <c r="A20" s="58">
        <v>6</v>
      </c>
      <c r="B20" s="59" t="s">
        <v>111</v>
      </c>
      <c r="C20" s="60">
        <v>2403</v>
      </c>
      <c r="D20" s="56"/>
      <c r="E20" s="60">
        <v>2403</v>
      </c>
      <c r="F20" s="60">
        <v>3827</v>
      </c>
      <c r="G20" s="56"/>
      <c r="H20" s="60">
        <v>3758</v>
      </c>
      <c r="I20" s="56"/>
      <c r="J20" s="56"/>
      <c r="K20" s="56"/>
      <c r="L20" s="60">
        <v>69</v>
      </c>
      <c r="M20" s="57"/>
      <c r="N20" s="57"/>
      <c r="O20" s="52"/>
    </row>
    <row r="21" spans="1:15" ht="18.75" customHeight="1">
      <c r="A21" s="58">
        <v>7</v>
      </c>
      <c r="B21" s="59" t="s">
        <v>120</v>
      </c>
      <c r="C21" s="60">
        <v>68767</v>
      </c>
      <c r="D21" s="56"/>
      <c r="E21" s="60">
        <v>68767</v>
      </c>
      <c r="F21" s="60">
        <v>111817</v>
      </c>
      <c r="G21" s="56"/>
      <c r="H21" s="60">
        <v>111203</v>
      </c>
      <c r="I21" s="56"/>
      <c r="J21" s="56"/>
      <c r="K21" s="56"/>
      <c r="L21" s="60">
        <v>614</v>
      </c>
      <c r="M21" s="57"/>
      <c r="N21" s="57"/>
      <c r="O21" s="52"/>
    </row>
    <row r="22" spans="1:15" ht="18.75" customHeight="1">
      <c r="A22" s="58">
        <v>8</v>
      </c>
      <c r="B22" s="59" t="s">
        <v>114</v>
      </c>
      <c r="C22" s="60">
        <v>2516</v>
      </c>
      <c r="D22" s="56"/>
      <c r="E22" s="60">
        <v>2516</v>
      </c>
      <c r="F22" s="60">
        <v>2680</v>
      </c>
      <c r="G22" s="56"/>
      <c r="H22" s="60">
        <v>2594</v>
      </c>
      <c r="I22" s="56"/>
      <c r="J22" s="56"/>
      <c r="K22" s="56"/>
      <c r="L22" s="60">
        <v>86</v>
      </c>
      <c r="M22" s="57"/>
      <c r="N22" s="57"/>
      <c r="O22" s="52"/>
    </row>
    <row r="23" spans="1:15" ht="18.75" customHeight="1">
      <c r="A23" s="58">
        <v>9</v>
      </c>
      <c r="B23" s="59" t="s">
        <v>129</v>
      </c>
      <c r="C23" s="60">
        <v>1381</v>
      </c>
      <c r="D23" s="60"/>
      <c r="E23" s="60">
        <v>1381</v>
      </c>
      <c r="F23" s="60">
        <v>1610</v>
      </c>
      <c r="G23" s="60"/>
      <c r="H23" s="60">
        <v>1459</v>
      </c>
      <c r="I23" s="60"/>
      <c r="J23" s="60"/>
      <c r="K23" s="60"/>
      <c r="L23" s="61">
        <v>151</v>
      </c>
      <c r="M23" s="62"/>
      <c r="N23" s="62"/>
      <c r="O23" s="55">
        <f aca="true" t="shared" si="0" ref="O23:O34">+H23/E23*100</f>
        <v>105.6480811006517</v>
      </c>
    </row>
    <row r="24" spans="1:15" ht="18.75" customHeight="1">
      <c r="A24" s="58">
        <v>10</v>
      </c>
      <c r="B24" s="59" t="s">
        <v>119</v>
      </c>
      <c r="C24" s="60">
        <v>2129</v>
      </c>
      <c r="D24" s="60"/>
      <c r="E24" s="60">
        <v>2129</v>
      </c>
      <c r="F24" s="60">
        <v>3229</v>
      </c>
      <c r="G24" s="60"/>
      <c r="H24" s="60">
        <v>3175</v>
      </c>
      <c r="I24" s="60"/>
      <c r="J24" s="60"/>
      <c r="K24" s="60"/>
      <c r="L24" s="61">
        <v>54</v>
      </c>
      <c r="M24" s="62"/>
      <c r="N24" s="62"/>
      <c r="O24" s="55">
        <f t="shared" si="0"/>
        <v>149.13104744011272</v>
      </c>
    </row>
    <row r="25" spans="1:15" ht="18.75" customHeight="1">
      <c r="A25" s="58">
        <v>11</v>
      </c>
      <c r="B25" s="59" t="s">
        <v>113</v>
      </c>
      <c r="C25" s="60">
        <v>21953</v>
      </c>
      <c r="D25" s="60"/>
      <c r="E25" s="60">
        <v>21953</v>
      </c>
      <c r="F25" s="60">
        <v>19172</v>
      </c>
      <c r="G25" s="60"/>
      <c r="H25" s="60">
        <v>18308</v>
      </c>
      <c r="I25" s="60"/>
      <c r="J25" s="60"/>
      <c r="K25" s="60"/>
      <c r="L25" s="61">
        <v>864</v>
      </c>
      <c r="M25" s="62"/>
      <c r="N25" s="62"/>
      <c r="O25" s="55">
        <f t="shared" si="0"/>
        <v>83.39634674076436</v>
      </c>
    </row>
    <row r="26" spans="1:15" ht="18.75" customHeight="1">
      <c r="A26" s="58">
        <v>12</v>
      </c>
      <c r="B26" s="59" t="s">
        <v>115</v>
      </c>
      <c r="C26" s="60">
        <v>9431</v>
      </c>
      <c r="D26" s="60"/>
      <c r="E26" s="60">
        <v>9431</v>
      </c>
      <c r="F26" s="60">
        <v>5675</v>
      </c>
      <c r="G26" s="60"/>
      <c r="H26" s="60">
        <v>5397</v>
      </c>
      <c r="I26" s="60"/>
      <c r="J26" s="60"/>
      <c r="K26" s="60"/>
      <c r="L26" s="61">
        <v>278</v>
      </c>
      <c r="M26" s="62"/>
      <c r="N26" s="62"/>
      <c r="O26" s="55">
        <f t="shared" si="0"/>
        <v>57.226169017071356</v>
      </c>
    </row>
    <row r="27" spans="1:15" s="90" customFormat="1" ht="18.75" customHeight="1">
      <c r="A27" s="53"/>
      <c r="B27" s="54" t="s">
        <v>159</v>
      </c>
      <c r="C27" s="56">
        <v>19085</v>
      </c>
      <c r="D27" s="56">
        <v>0</v>
      </c>
      <c r="E27" s="56">
        <v>19085</v>
      </c>
      <c r="F27" s="51">
        <v>18488</v>
      </c>
      <c r="G27" s="56"/>
      <c r="H27" s="56">
        <v>18262</v>
      </c>
      <c r="I27" s="56">
        <v>0</v>
      </c>
      <c r="J27" s="56">
        <v>0</v>
      </c>
      <c r="K27" s="56">
        <v>0</v>
      </c>
      <c r="L27" s="56">
        <v>226</v>
      </c>
      <c r="M27" s="57"/>
      <c r="N27" s="57"/>
      <c r="O27" s="52">
        <f t="shared" si="0"/>
        <v>95.68771286350537</v>
      </c>
    </row>
    <row r="28" spans="1:15" ht="18.75" customHeight="1">
      <c r="A28" s="58">
        <v>13</v>
      </c>
      <c r="B28" s="59" t="s">
        <v>130</v>
      </c>
      <c r="C28" s="60">
        <v>9931</v>
      </c>
      <c r="D28" s="60"/>
      <c r="E28" s="60">
        <v>9931</v>
      </c>
      <c r="F28" s="60">
        <v>9216</v>
      </c>
      <c r="G28" s="60"/>
      <c r="H28" s="60">
        <v>9102</v>
      </c>
      <c r="I28" s="60"/>
      <c r="J28" s="60"/>
      <c r="K28" s="60"/>
      <c r="L28" s="61">
        <v>114</v>
      </c>
      <c r="M28" s="62"/>
      <c r="N28" s="62"/>
      <c r="O28" s="55">
        <f t="shared" si="0"/>
        <v>91.65240157083879</v>
      </c>
    </row>
    <row r="29" spans="1:15" ht="18.75" customHeight="1">
      <c r="A29" s="58">
        <v>14</v>
      </c>
      <c r="B29" s="59" t="s">
        <v>131</v>
      </c>
      <c r="C29" s="60">
        <v>2486</v>
      </c>
      <c r="D29" s="60"/>
      <c r="E29" s="60">
        <v>2486</v>
      </c>
      <c r="F29" s="60">
        <v>2218</v>
      </c>
      <c r="G29" s="60"/>
      <c r="H29" s="60">
        <v>2193</v>
      </c>
      <c r="I29" s="60"/>
      <c r="J29" s="60"/>
      <c r="K29" s="60"/>
      <c r="L29" s="61">
        <v>25</v>
      </c>
      <c r="M29" s="62"/>
      <c r="N29" s="62"/>
      <c r="O29" s="55">
        <f t="shared" si="0"/>
        <v>88.21399839098954</v>
      </c>
    </row>
    <row r="30" spans="1:15" ht="18.75" customHeight="1">
      <c r="A30" s="58">
        <v>15</v>
      </c>
      <c r="B30" s="59" t="s">
        <v>132</v>
      </c>
      <c r="C30" s="60">
        <v>1118</v>
      </c>
      <c r="D30" s="60"/>
      <c r="E30" s="60">
        <v>1118</v>
      </c>
      <c r="F30" s="60">
        <v>1054</v>
      </c>
      <c r="G30" s="60"/>
      <c r="H30" s="60">
        <v>1039</v>
      </c>
      <c r="I30" s="60"/>
      <c r="J30" s="60"/>
      <c r="K30" s="60"/>
      <c r="L30" s="61">
        <v>15</v>
      </c>
      <c r="M30" s="62"/>
      <c r="N30" s="62"/>
      <c r="O30" s="55">
        <f t="shared" si="0"/>
        <v>92.93381037567084</v>
      </c>
    </row>
    <row r="31" spans="1:15" ht="18.75" customHeight="1">
      <c r="A31" s="58">
        <v>16</v>
      </c>
      <c r="B31" s="59" t="s">
        <v>133</v>
      </c>
      <c r="C31" s="60">
        <v>1338</v>
      </c>
      <c r="D31" s="60"/>
      <c r="E31" s="60">
        <v>1338</v>
      </c>
      <c r="F31" s="60">
        <v>1242</v>
      </c>
      <c r="G31" s="60"/>
      <c r="H31" s="60">
        <v>1212</v>
      </c>
      <c r="I31" s="60"/>
      <c r="J31" s="60"/>
      <c r="K31" s="60"/>
      <c r="L31" s="61">
        <v>30</v>
      </c>
      <c r="M31" s="62"/>
      <c r="N31" s="62"/>
      <c r="O31" s="55">
        <f t="shared" si="0"/>
        <v>90.5829596412556</v>
      </c>
    </row>
    <row r="32" spans="1:15" ht="18.75" customHeight="1">
      <c r="A32" s="58">
        <v>17</v>
      </c>
      <c r="B32" s="59" t="s">
        <v>134</v>
      </c>
      <c r="C32" s="60">
        <v>1393</v>
      </c>
      <c r="D32" s="60"/>
      <c r="E32" s="60">
        <v>1393</v>
      </c>
      <c r="F32" s="60">
        <v>1126</v>
      </c>
      <c r="G32" s="60"/>
      <c r="H32" s="60">
        <v>1109</v>
      </c>
      <c r="I32" s="60"/>
      <c r="J32" s="60"/>
      <c r="K32" s="60"/>
      <c r="L32" s="61">
        <v>17</v>
      </c>
      <c r="M32" s="62"/>
      <c r="N32" s="62"/>
      <c r="O32" s="55">
        <f t="shared" si="0"/>
        <v>79.61234745154343</v>
      </c>
    </row>
    <row r="33" spans="1:15" ht="18.75" customHeight="1">
      <c r="A33" s="58">
        <v>18</v>
      </c>
      <c r="B33" s="59" t="s">
        <v>135</v>
      </c>
      <c r="C33" s="60">
        <v>1988</v>
      </c>
      <c r="D33" s="60"/>
      <c r="E33" s="60">
        <v>1988</v>
      </c>
      <c r="F33" s="60">
        <v>2737</v>
      </c>
      <c r="G33" s="60"/>
      <c r="H33" s="60">
        <v>2723</v>
      </c>
      <c r="I33" s="60"/>
      <c r="J33" s="60"/>
      <c r="K33" s="60"/>
      <c r="L33" s="61">
        <v>14</v>
      </c>
      <c r="M33" s="62"/>
      <c r="N33" s="62"/>
      <c r="O33" s="55">
        <f t="shared" si="0"/>
        <v>136.9718309859155</v>
      </c>
    </row>
    <row r="34" spans="1:15" ht="18.75" customHeight="1">
      <c r="A34" s="58">
        <v>19</v>
      </c>
      <c r="B34" s="59" t="s">
        <v>121</v>
      </c>
      <c r="C34" s="60">
        <v>831</v>
      </c>
      <c r="D34" s="60"/>
      <c r="E34" s="60">
        <v>831</v>
      </c>
      <c r="F34" s="60">
        <v>895</v>
      </c>
      <c r="G34" s="60"/>
      <c r="H34" s="60">
        <v>884</v>
      </c>
      <c r="I34" s="60"/>
      <c r="J34" s="60"/>
      <c r="K34" s="60"/>
      <c r="L34" s="61">
        <v>11</v>
      </c>
      <c r="M34" s="62"/>
      <c r="N34" s="62"/>
      <c r="O34" s="55">
        <f t="shared" si="0"/>
        <v>106.37785800240674</v>
      </c>
    </row>
    <row r="35" spans="1:15" s="90" customFormat="1" ht="18.75" customHeight="1">
      <c r="A35" s="53"/>
      <c r="B35" s="54" t="s">
        <v>155</v>
      </c>
      <c r="C35" s="56">
        <v>1511</v>
      </c>
      <c r="D35" s="56">
        <v>0</v>
      </c>
      <c r="E35" s="56">
        <v>1511</v>
      </c>
      <c r="F35" s="51">
        <v>1466</v>
      </c>
      <c r="G35" s="56"/>
      <c r="H35" s="56">
        <v>1376</v>
      </c>
      <c r="I35" s="56">
        <v>0</v>
      </c>
      <c r="J35" s="56">
        <v>0</v>
      </c>
      <c r="K35" s="56">
        <v>0</v>
      </c>
      <c r="L35" s="56">
        <v>90</v>
      </c>
      <c r="M35" s="57"/>
      <c r="N35" s="57"/>
      <c r="O35" s="52">
        <f aca="true" t="shared" si="1" ref="O35:O41">+H35/E35*100</f>
        <v>91.06551952349437</v>
      </c>
    </row>
    <row r="36" spans="1:15" ht="18.75" customHeight="1">
      <c r="A36" s="58">
        <v>20</v>
      </c>
      <c r="B36" s="59" t="s">
        <v>136</v>
      </c>
      <c r="C36" s="60">
        <v>654</v>
      </c>
      <c r="D36" s="60"/>
      <c r="E36" s="60">
        <v>654</v>
      </c>
      <c r="F36" s="60">
        <v>645</v>
      </c>
      <c r="G36" s="60"/>
      <c r="H36" s="60">
        <v>590</v>
      </c>
      <c r="I36" s="60"/>
      <c r="J36" s="60"/>
      <c r="K36" s="60"/>
      <c r="L36" s="61">
        <v>55</v>
      </c>
      <c r="M36" s="62"/>
      <c r="N36" s="62"/>
      <c r="O36" s="55">
        <f t="shared" si="1"/>
        <v>90.21406727828746</v>
      </c>
    </row>
    <row r="37" spans="1:15" ht="18.75" customHeight="1">
      <c r="A37" s="58">
        <v>21</v>
      </c>
      <c r="B37" s="59" t="s">
        <v>137</v>
      </c>
      <c r="C37" s="60">
        <v>746</v>
      </c>
      <c r="D37" s="60"/>
      <c r="E37" s="60">
        <v>746</v>
      </c>
      <c r="F37" s="60">
        <v>710</v>
      </c>
      <c r="G37" s="60"/>
      <c r="H37" s="60">
        <v>675</v>
      </c>
      <c r="I37" s="60"/>
      <c r="J37" s="60"/>
      <c r="K37" s="60"/>
      <c r="L37" s="61">
        <v>35</v>
      </c>
      <c r="M37" s="62"/>
      <c r="N37" s="62"/>
      <c r="O37" s="55">
        <f t="shared" si="1"/>
        <v>90.48257372654156</v>
      </c>
    </row>
    <row r="38" spans="1:15" ht="18.75" customHeight="1">
      <c r="A38" s="58">
        <v>22</v>
      </c>
      <c r="B38" s="59" t="s">
        <v>138</v>
      </c>
      <c r="C38" s="60">
        <v>111</v>
      </c>
      <c r="D38" s="60"/>
      <c r="E38" s="60">
        <v>111</v>
      </c>
      <c r="F38" s="60">
        <v>111</v>
      </c>
      <c r="G38" s="60"/>
      <c r="H38" s="60">
        <v>111</v>
      </c>
      <c r="I38" s="60"/>
      <c r="J38" s="60"/>
      <c r="K38" s="60"/>
      <c r="L38" s="61"/>
      <c r="M38" s="62"/>
      <c r="N38" s="62"/>
      <c r="O38" s="55">
        <f t="shared" si="1"/>
        <v>100</v>
      </c>
    </row>
    <row r="39" spans="1:15" s="90" customFormat="1" ht="18.75" customHeight="1">
      <c r="A39" s="53"/>
      <c r="B39" s="54" t="s">
        <v>156</v>
      </c>
      <c r="C39" s="56">
        <v>711213</v>
      </c>
      <c r="D39" s="56">
        <v>0</v>
      </c>
      <c r="E39" s="56">
        <v>711213</v>
      </c>
      <c r="F39" s="56">
        <v>712429</v>
      </c>
      <c r="G39" s="56">
        <v>0</v>
      </c>
      <c r="H39" s="56">
        <v>695108</v>
      </c>
      <c r="I39" s="56">
        <v>0</v>
      </c>
      <c r="J39" s="56">
        <v>0</v>
      </c>
      <c r="K39" s="56">
        <v>0</v>
      </c>
      <c r="L39" s="56">
        <v>17321</v>
      </c>
      <c r="M39" s="57"/>
      <c r="N39" s="57"/>
      <c r="O39" s="52">
        <f t="shared" si="1"/>
        <v>97.73555882696182</v>
      </c>
    </row>
    <row r="40" spans="1:15" ht="18.75" customHeight="1">
      <c r="A40" s="58">
        <v>23</v>
      </c>
      <c r="B40" s="59" t="s">
        <v>153</v>
      </c>
      <c r="C40" s="60">
        <v>544137</v>
      </c>
      <c r="D40" s="60"/>
      <c r="E40" s="60">
        <v>544137</v>
      </c>
      <c r="F40" s="60">
        <v>540433</v>
      </c>
      <c r="G40" s="60"/>
      <c r="H40" s="60">
        <v>524330</v>
      </c>
      <c r="I40" s="60"/>
      <c r="J40" s="60"/>
      <c r="K40" s="60"/>
      <c r="L40" s="61">
        <v>16103</v>
      </c>
      <c r="M40" s="62"/>
      <c r="N40" s="62"/>
      <c r="O40" s="55">
        <f t="shared" si="1"/>
        <v>96.35992406324144</v>
      </c>
    </row>
    <row r="41" spans="1:15" ht="18.75" customHeight="1">
      <c r="A41" s="58">
        <v>24</v>
      </c>
      <c r="B41" s="59" t="s">
        <v>265</v>
      </c>
      <c r="C41" s="60">
        <v>8328</v>
      </c>
      <c r="D41" s="60"/>
      <c r="E41" s="60">
        <v>8328</v>
      </c>
      <c r="F41" s="60">
        <v>8108</v>
      </c>
      <c r="G41" s="60"/>
      <c r="H41" s="60">
        <v>8054</v>
      </c>
      <c r="I41" s="60"/>
      <c r="J41" s="60"/>
      <c r="K41" s="60"/>
      <c r="L41" s="61">
        <v>54</v>
      </c>
      <c r="M41" s="62"/>
      <c r="N41" s="62"/>
      <c r="O41" s="55">
        <f t="shared" si="1"/>
        <v>96.70989433237271</v>
      </c>
    </row>
    <row r="42" spans="1:15" ht="18.75" customHeight="1">
      <c r="A42" s="58">
        <v>25</v>
      </c>
      <c r="B42" s="59" t="s">
        <v>116</v>
      </c>
      <c r="C42" s="60">
        <v>12522</v>
      </c>
      <c r="D42" s="60"/>
      <c r="E42" s="60">
        <v>12522</v>
      </c>
      <c r="F42" s="60">
        <v>12505</v>
      </c>
      <c r="G42" s="60"/>
      <c r="H42" s="60">
        <v>11969</v>
      </c>
      <c r="I42" s="60"/>
      <c r="J42" s="60"/>
      <c r="K42" s="60"/>
      <c r="L42" s="61">
        <v>536</v>
      </c>
      <c r="M42" s="62"/>
      <c r="N42" s="62"/>
      <c r="O42" s="55"/>
    </row>
    <row r="43" spans="1:15" ht="18.75" customHeight="1">
      <c r="A43" s="58">
        <v>26</v>
      </c>
      <c r="B43" s="59" t="s">
        <v>118</v>
      </c>
      <c r="C43" s="60">
        <v>1422</v>
      </c>
      <c r="D43" s="56"/>
      <c r="E43" s="60">
        <v>1422</v>
      </c>
      <c r="F43" s="60">
        <v>2569</v>
      </c>
      <c r="G43" s="56"/>
      <c r="H43" s="60">
        <v>2089</v>
      </c>
      <c r="I43" s="56"/>
      <c r="J43" s="56"/>
      <c r="K43" s="56"/>
      <c r="L43" s="60">
        <v>480</v>
      </c>
      <c r="M43" s="62"/>
      <c r="N43" s="62"/>
      <c r="O43" s="55"/>
    </row>
    <row r="44" spans="1:15" ht="18.75" customHeight="1">
      <c r="A44" s="58">
        <v>27</v>
      </c>
      <c r="B44" s="59" t="s">
        <v>117</v>
      </c>
      <c r="C44" s="60">
        <v>144804</v>
      </c>
      <c r="D44" s="60"/>
      <c r="E44" s="60">
        <v>144804</v>
      </c>
      <c r="F44" s="60">
        <v>148073</v>
      </c>
      <c r="G44" s="60"/>
      <c r="H44" s="60">
        <v>147930</v>
      </c>
      <c r="I44" s="60"/>
      <c r="J44" s="60"/>
      <c r="K44" s="60"/>
      <c r="L44" s="61">
        <v>143</v>
      </c>
      <c r="M44" s="62"/>
      <c r="N44" s="62"/>
      <c r="O44" s="55">
        <f>+H44/E44*100</f>
        <v>102.1587801441949</v>
      </c>
    </row>
    <row r="45" spans="1:15" ht="18.75" customHeight="1">
      <c r="A45" s="58">
        <v>28</v>
      </c>
      <c r="B45" s="59" t="s">
        <v>207</v>
      </c>
      <c r="C45" s="60"/>
      <c r="D45" s="60"/>
      <c r="E45" s="60"/>
      <c r="F45" s="60">
        <v>17</v>
      </c>
      <c r="G45" s="60"/>
      <c r="H45" s="60">
        <v>17</v>
      </c>
      <c r="I45" s="60"/>
      <c r="J45" s="60"/>
      <c r="K45" s="60"/>
      <c r="L45" s="61"/>
      <c r="M45" s="62"/>
      <c r="N45" s="62"/>
      <c r="O45" s="55"/>
    </row>
    <row r="46" spans="1:15" ht="18.75" customHeight="1">
      <c r="A46" s="58">
        <v>29</v>
      </c>
      <c r="B46" s="59" t="s">
        <v>208</v>
      </c>
      <c r="C46" s="60"/>
      <c r="D46" s="60"/>
      <c r="E46" s="60"/>
      <c r="F46" s="60">
        <v>724</v>
      </c>
      <c r="G46" s="60"/>
      <c r="H46" s="60">
        <v>719</v>
      </c>
      <c r="I46" s="60"/>
      <c r="J46" s="60"/>
      <c r="K46" s="60"/>
      <c r="L46" s="61">
        <v>5</v>
      </c>
      <c r="M46" s="62"/>
      <c r="N46" s="62"/>
      <c r="O46" s="55"/>
    </row>
    <row r="47" spans="1:15" s="90" customFormat="1" ht="18.75" customHeight="1">
      <c r="A47" s="53"/>
      <c r="B47" s="54" t="s">
        <v>158</v>
      </c>
      <c r="C47" s="56">
        <v>107934</v>
      </c>
      <c r="D47" s="56">
        <v>0</v>
      </c>
      <c r="E47" s="56">
        <v>107934</v>
      </c>
      <c r="F47" s="56">
        <v>228561</v>
      </c>
      <c r="G47" s="56">
        <v>0</v>
      </c>
      <c r="H47" s="56">
        <v>228561</v>
      </c>
      <c r="I47" s="56">
        <v>0</v>
      </c>
      <c r="J47" s="56">
        <v>0</v>
      </c>
      <c r="K47" s="56">
        <v>0</v>
      </c>
      <c r="L47" s="56">
        <v>0</v>
      </c>
      <c r="M47" s="57"/>
      <c r="N47" s="57"/>
      <c r="O47" s="52">
        <f>+H47/E47*100</f>
        <v>211.75996442270275</v>
      </c>
    </row>
    <row r="48" spans="1:15" ht="18.75" customHeight="1">
      <c r="A48" s="58">
        <v>30</v>
      </c>
      <c r="B48" s="59" t="s">
        <v>112</v>
      </c>
      <c r="C48" s="60">
        <v>61</v>
      </c>
      <c r="D48" s="60"/>
      <c r="E48" s="60">
        <v>61</v>
      </c>
      <c r="F48" s="60">
        <v>32</v>
      </c>
      <c r="G48" s="60"/>
      <c r="H48" s="60">
        <v>32</v>
      </c>
      <c r="I48" s="60"/>
      <c r="J48" s="60"/>
      <c r="K48" s="60"/>
      <c r="L48" s="61"/>
      <c r="M48" s="62"/>
      <c r="N48" s="62"/>
      <c r="O48" s="55">
        <f>+H48/E48*100</f>
        <v>52.459016393442624</v>
      </c>
    </row>
    <row r="49" spans="1:15" ht="18.75" customHeight="1">
      <c r="A49" s="58">
        <v>31</v>
      </c>
      <c r="B49" s="59" t="s">
        <v>122</v>
      </c>
      <c r="C49" s="60">
        <v>21027</v>
      </c>
      <c r="D49" s="60"/>
      <c r="E49" s="60">
        <v>21027</v>
      </c>
      <c r="F49" s="60">
        <v>19962</v>
      </c>
      <c r="G49" s="60"/>
      <c r="H49" s="60">
        <v>19962</v>
      </c>
      <c r="I49" s="60"/>
      <c r="J49" s="60"/>
      <c r="K49" s="60"/>
      <c r="L49" s="61"/>
      <c r="M49" s="62"/>
      <c r="N49" s="62"/>
      <c r="O49" s="55">
        <f>+H49/E49*100</f>
        <v>94.93508346411757</v>
      </c>
    </row>
    <row r="50" spans="1:15" ht="18.75" customHeight="1">
      <c r="A50" s="58">
        <v>32</v>
      </c>
      <c r="B50" s="59" t="s">
        <v>140</v>
      </c>
      <c r="C50" s="60">
        <v>630</v>
      </c>
      <c r="D50" s="60"/>
      <c r="E50" s="60">
        <v>630</v>
      </c>
      <c r="F50" s="60">
        <v>633</v>
      </c>
      <c r="G50" s="60"/>
      <c r="H50" s="60">
        <v>633</v>
      </c>
      <c r="I50" s="60"/>
      <c r="J50" s="60"/>
      <c r="K50" s="60"/>
      <c r="L50" s="61"/>
      <c r="M50" s="62"/>
      <c r="N50" s="62"/>
      <c r="O50" s="55">
        <f>+H50/E50*100</f>
        <v>100.47619047619048</v>
      </c>
    </row>
    <row r="51" spans="1:15" ht="18.75" customHeight="1">
      <c r="A51" s="58">
        <v>33</v>
      </c>
      <c r="B51" s="59" t="s">
        <v>141</v>
      </c>
      <c r="C51" s="60">
        <v>46255</v>
      </c>
      <c r="D51" s="60"/>
      <c r="E51" s="60">
        <v>46255</v>
      </c>
      <c r="F51" s="60">
        <v>121196</v>
      </c>
      <c r="G51" s="60"/>
      <c r="H51" s="60">
        <v>121196</v>
      </c>
      <c r="I51" s="60"/>
      <c r="J51" s="60"/>
      <c r="K51" s="60"/>
      <c r="L51" s="61"/>
      <c r="M51" s="62"/>
      <c r="N51" s="62"/>
      <c r="O51" s="55"/>
    </row>
    <row r="52" spans="1:15" ht="18.75" customHeight="1">
      <c r="A52" s="58">
        <v>34</v>
      </c>
      <c r="B52" s="59" t="s">
        <v>123</v>
      </c>
      <c r="C52" s="60">
        <v>100</v>
      </c>
      <c r="D52" s="60"/>
      <c r="E52" s="60">
        <v>100</v>
      </c>
      <c r="F52" s="60">
        <v>299</v>
      </c>
      <c r="G52" s="60"/>
      <c r="H52" s="60">
        <v>299</v>
      </c>
      <c r="I52" s="60"/>
      <c r="J52" s="60"/>
      <c r="K52" s="60"/>
      <c r="L52" s="61"/>
      <c r="M52" s="62"/>
      <c r="N52" s="62"/>
      <c r="O52" s="55"/>
    </row>
    <row r="53" spans="1:15" ht="18.75" customHeight="1">
      <c r="A53" s="58">
        <v>35</v>
      </c>
      <c r="B53" s="59" t="s">
        <v>139</v>
      </c>
      <c r="C53" s="60">
        <v>33661</v>
      </c>
      <c r="D53" s="56"/>
      <c r="E53" s="60">
        <v>33661</v>
      </c>
      <c r="F53" s="60">
        <v>45684</v>
      </c>
      <c r="G53" s="56"/>
      <c r="H53" s="60">
        <v>45684</v>
      </c>
      <c r="I53" s="56"/>
      <c r="J53" s="56"/>
      <c r="K53" s="56"/>
      <c r="L53" s="60"/>
      <c r="M53" s="62"/>
      <c r="N53" s="62"/>
      <c r="O53" s="55"/>
    </row>
    <row r="54" spans="1:15" ht="18.75" customHeight="1">
      <c r="A54" s="58">
        <v>36</v>
      </c>
      <c r="B54" s="59" t="s">
        <v>210</v>
      </c>
      <c r="C54" s="60"/>
      <c r="D54" s="56"/>
      <c r="E54" s="60"/>
      <c r="F54" s="60">
        <v>18500</v>
      </c>
      <c r="G54" s="56"/>
      <c r="H54" s="60">
        <v>18500</v>
      </c>
      <c r="I54" s="56"/>
      <c r="J54" s="56"/>
      <c r="K54" s="56"/>
      <c r="L54" s="60"/>
      <c r="M54" s="62"/>
      <c r="N54" s="62"/>
      <c r="O54" s="55"/>
    </row>
    <row r="55" spans="1:15" s="90" customFormat="1" ht="18.75" customHeight="1">
      <c r="A55" s="53"/>
      <c r="B55" s="54" t="s">
        <v>157</v>
      </c>
      <c r="C55" s="56">
        <v>61800</v>
      </c>
      <c r="D55" s="56">
        <v>0</v>
      </c>
      <c r="E55" s="56">
        <v>61800</v>
      </c>
      <c r="F55" s="56">
        <v>1121</v>
      </c>
      <c r="G55" s="56">
        <v>0</v>
      </c>
      <c r="H55" s="56">
        <v>1121</v>
      </c>
      <c r="I55" s="56">
        <v>0</v>
      </c>
      <c r="J55" s="56">
        <v>0</v>
      </c>
      <c r="K55" s="56">
        <v>0</v>
      </c>
      <c r="L55" s="56">
        <v>0</v>
      </c>
      <c r="M55" s="57"/>
      <c r="N55" s="57"/>
      <c r="O55" s="52">
        <f aca="true" t="shared" si="2" ref="O55:O62">+H55/E55*100</f>
        <v>1.8139158576051782</v>
      </c>
    </row>
    <row r="56" spans="1:15" s="90" customFormat="1" ht="18.75" customHeight="1">
      <c r="A56" s="58">
        <v>37</v>
      </c>
      <c r="B56" s="59" t="s">
        <v>149</v>
      </c>
      <c r="C56" s="60">
        <v>10000</v>
      </c>
      <c r="D56" s="56"/>
      <c r="E56" s="60">
        <v>10000</v>
      </c>
      <c r="F56" s="51"/>
      <c r="G56" s="56"/>
      <c r="H56" s="56"/>
      <c r="I56" s="56"/>
      <c r="J56" s="56"/>
      <c r="K56" s="56"/>
      <c r="L56" s="56"/>
      <c r="M56" s="57"/>
      <c r="N56" s="57"/>
      <c r="O56" s="52"/>
    </row>
    <row r="57" spans="1:15" ht="33" customHeight="1">
      <c r="A57" s="58">
        <v>38</v>
      </c>
      <c r="B57" s="59" t="s">
        <v>204</v>
      </c>
      <c r="C57" s="60">
        <v>15600</v>
      </c>
      <c r="D57" s="60"/>
      <c r="E57" s="60">
        <v>15600</v>
      </c>
      <c r="F57" s="91">
        <v>0</v>
      </c>
      <c r="G57" s="60"/>
      <c r="H57" s="60">
        <v>0</v>
      </c>
      <c r="I57" s="60"/>
      <c r="J57" s="60"/>
      <c r="K57" s="60"/>
      <c r="L57" s="61"/>
      <c r="M57" s="62"/>
      <c r="N57" s="62"/>
      <c r="O57" s="55">
        <f t="shared" si="2"/>
        <v>0</v>
      </c>
    </row>
    <row r="58" spans="1:15" ht="33" customHeight="1">
      <c r="A58" s="58">
        <v>39</v>
      </c>
      <c r="B58" s="59" t="s">
        <v>163</v>
      </c>
      <c r="C58" s="60">
        <v>19050</v>
      </c>
      <c r="D58" s="60"/>
      <c r="E58" s="60">
        <v>19050</v>
      </c>
      <c r="F58" s="91">
        <v>0</v>
      </c>
      <c r="G58" s="60"/>
      <c r="H58" s="60">
        <v>0</v>
      </c>
      <c r="I58" s="60"/>
      <c r="J58" s="60"/>
      <c r="K58" s="60"/>
      <c r="L58" s="61"/>
      <c r="M58" s="62"/>
      <c r="N58" s="62"/>
      <c r="O58" s="55">
        <f t="shared" si="2"/>
        <v>0</v>
      </c>
    </row>
    <row r="59" spans="1:15" ht="18.75" customHeight="1">
      <c r="A59" s="58">
        <v>40</v>
      </c>
      <c r="B59" s="59" t="s">
        <v>205</v>
      </c>
      <c r="C59" s="60">
        <v>1500</v>
      </c>
      <c r="D59" s="60"/>
      <c r="E59" s="60">
        <v>1500</v>
      </c>
      <c r="F59" s="91">
        <v>0</v>
      </c>
      <c r="G59" s="60"/>
      <c r="H59" s="60">
        <v>0</v>
      </c>
      <c r="I59" s="60"/>
      <c r="J59" s="60"/>
      <c r="K59" s="60"/>
      <c r="L59" s="61"/>
      <c r="M59" s="62"/>
      <c r="N59" s="62"/>
      <c r="O59" s="55">
        <f t="shared" si="2"/>
        <v>0</v>
      </c>
    </row>
    <row r="60" spans="1:15" ht="33" customHeight="1">
      <c r="A60" s="58">
        <v>41</v>
      </c>
      <c r="B60" s="59" t="s">
        <v>164</v>
      </c>
      <c r="C60" s="60">
        <v>3900</v>
      </c>
      <c r="D60" s="60"/>
      <c r="E60" s="60">
        <v>3900</v>
      </c>
      <c r="F60" s="91">
        <v>0</v>
      </c>
      <c r="G60" s="60"/>
      <c r="H60" s="60">
        <v>0</v>
      </c>
      <c r="I60" s="60"/>
      <c r="J60" s="60"/>
      <c r="K60" s="60"/>
      <c r="L60" s="61"/>
      <c r="M60" s="62"/>
      <c r="N60" s="62"/>
      <c r="O60" s="55">
        <f t="shared" si="2"/>
        <v>0</v>
      </c>
    </row>
    <row r="61" spans="1:15" ht="18.75" customHeight="1">
      <c r="A61" s="58">
        <v>42</v>
      </c>
      <c r="B61" s="59" t="s">
        <v>206</v>
      </c>
      <c r="C61" s="60">
        <v>1500</v>
      </c>
      <c r="D61" s="60"/>
      <c r="E61" s="60">
        <v>1500</v>
      </c>
      <c r="F61" s="91">
        <v>0</v>
      </c>
      <c r="G61" s="60"/>
      <c r="H61" s="60">
        <v>0</v>
      </c>
      <c r="I61" s="60"/>
      <c r="J61" s="60"/>
      <c r="K61" s="60"/>
      <c r="L61" s="61"/>
      <c r="M61" s="62"/>
      <c r="N61" s="62"/>
      <c r="O61" s="55">
        <f t="shared" si="2"/>
        <v>0</v>
      </c>
    </row>
    <row r="62" spans="1:15" ht="18.75" customHeight="1">
      <c r="A62" s="58">
        <v>43</v>
      </c>
      <c r="B62" s="59" t="s">
        <v>165</v>
      </c>
      <c r="C62" s="60">
        <v>3000</v>
      </c>
      <c r="D62" s="60"/>
      <c r="E62" s="60">
        <v>3000</v>
      </c>
      <c r="F62" s="91">
        <v>0</v>
      </c>
      <c r="G62" s="60"/>
      <c r="H62" s="60">
        <v>0</v>
      </c>
      <c r="I62" s="60"/>
      <c r="J62" s="60"/>
      <c r="K62" s="60"/>
      <c r="L62" s="61"/>
      <c r="M62" s="62"/>
      <c r="N62" s="62"/>
      <c r="O62" s="55">
        <f t="shared" si="2"/>
        <v>0</v>
      </c>
    </row>
    <row r="63" spans="1:15" ht="18.75" customHeight="1">
      <c r="A63" s="58">
        <v>44</v>
      </c>
      <c r="B63" s="59" t="s">
        <v>166</v>
      </c>
      <c r="C63" s="60">
        <v>7250</v>
      </c>
      <c r="D63" s="60"/>
      <c r="E63" s="60">
        <v>7250</v>
      </c>
      <c r="F63" s="91">
        <v>1121</v>
      </c>
      <c r="G63" s="60"/>
      <c r="H63" s="60">
        <v>1121</v>
      </c>
      <c r="I63" s="60"/>
      <c r="J63" s="60"/>
      <c r="K63" s="60"/>
      <c r="L63" s="61"/>
      <c r="M63" s="62"/>
      <c r="N63" s="62"/>
      <c r="O63" s="55"/>
    </row>
    <row r="64" spans="1:15" ht="36" customHeight="1">
      <c r="A64" s="53" t="s">
        <v>10</v>
      </c>
      <c r="B64" s="54" t="s">
        <v>143</v>
      </c>
      <c r="C64" s="56"/>
      <c r="D64" s="56"/>
      <c r="E64" s="56"/>
      <c r="F64" s="51">
        <v>700</v>
      </c>
      <c r="G64" s="56"/>
      <c r="H64" s="56">
        <v>700</v>
      </c>
      <c r="I64" s="56"/>
      <c r="J64" s="56"/>
      <c r="K64" s="56"/>
      <c r="L64" s="63"/>
      <c r="M64" s="57"/>
      <c r="N64" s="57"/>
      <c r="O64" s="52"/>
    </row>
    <row r="65" spans="1:15" ht="15.75">
      <c r="A65" s="53" t="s">
        <v>14</v>
      </c>
      <c r="B65" s="54" t="s">
        <v>84</v>
      </c>
      <c r="C65" s="56">
        <v>29442</v>
      </c>
      <c r="D65" s="56"/>
      <c r="E65" s="56">
        <v>29442</v>
      </c>
      <c r="F65" s="51">
        <v>0</v>
      </c>
      <c r="G65" s="56"/>
      <c r="H65" s="56"/>
      <c r="I65" s="56"/>
      <c r="J65" s="56"/>
      <c r="K65" s="56"/>
      <c r="L65" s="63"/>
      <c r="M65" s="57"/>
      <c r="N65" s="57"/>
      <c r="O65" s="55">
        <f>+H65/E65*100</f>
        <v>0</v>
      </c>
    </row>
    <row r="66" spans="1:15" ht="36" customHeight="1">
      <c r="A66" s="53" t="s">
        <v>16</v>
      </c>
      <c r="B66" s="54" t="s">
        <v>85</v>
      </c>
      <c r="C66" s="56">
        <v>16512</v>
      </c>
      <c r="D66" s="56"/>
      <c r="E66" s="56">
        <v>16512</v>
      </c>
      <c r="F66" s="51">
        <v>4889</v>
      </c>
      <c r="G66" s="56"/>
      <c r="H66" s="56"/>
      <c r="I66" s="56"/>
      <c r="J66" s="56"/>
      <c r="K66" s="56"/>
      <c r="L66" s="63">
        <v>4889</v>
      </c>
      <c r="M66" s="57"/>
      <c r="N66" s="57"/>
      <c r="O66" s="55">
        <f>+H66/E66*100</f>
        <v>0</v>
      </c>
    </row>
    <row r="67" spans="1:15" ht="36" customHeight="1">
      <c r="A67" s="53" t="s">
        <v>18</v>
      </c>
      <c r="B67" s="54" t="s">
        <v>150</v>
      </c>
      <c r="C67" s="56">
        <v>93285</v>
      </c>
      <c r="D67" s="56"/>
      <c r="E67" s="56">
        <v>93285</v>
      </c>
      <c r="F67" s="51">
        <v>311313</v>
      </c>
      <c r="G67" s="56"/>
      <c r="H67" s="56">
        <v>311313</v>
      </c>
      <c r="I67" s="56"/>
      <c r="J67" s="56"/>
      <c r="K67" s="56"/>
      <c r="L67" s="63"/>
      <c r="M67" s="57"/>
      <c r="N67" s="57"/>
      <c r="O67" s="52">
        <f>+H67/E67*100</f>
        <v>333.72246341855606</v>
      </c>
    </row>
    <row r="68" spans="1:15" ht="36" customHeight="1">
      <c r="A68" s="64" t="s">
        <v>75</v>
      </c>
      <c r="B68" s="65" t="s">
        <v>86</v>
      </c>
      <c r="C68" s="66"/>
      <c r="D68" s="67"/>
      <c r="E68" s="67"/>
      <c r="F68" s="67">
        <v>0</v>
      </c>
      <c r="G68" s="67"/>
      <c r="H68" s="67"/>
      <c r="I68" s="67"/>
      <c r="J68" s="67"/>
      <c r="K68" s="67"/>
      <c r="L68" s="68"/>
      <c r="M68" s="69"/>
      <c r="N68" s="69"/>
      <c r="O68" s="70"/>
    </row>
  </sheetData>
  <sheetProtection/>
  <mergeCells count="20">
    <mergeCell ref="C7:E7"/>
    <mergeCell ref="L8:L9"/>
    <mergeCell ref="G8:G9"/>
    <mergeCell ref="H8:H9"/>
    <mergeCell ref="I8:K8"/>
    <mergeCell ref="F7:L7"/>
    <mergeCell ref="C8:C9"/>
    <mergeCell ref="D8:D9"/>
    <mergeCell ref="E8:E9"/>
    <mergeCell ref="F8:F9"/>
    <mergeCell ref="A4:O4"/>
    <mergeCell ref="M8:M9"/>
    <mergeCell ref="N8:N9"/>
    <mergeCell ref="O8:O9"/>
    <mergeCell ref="A1:O1"/>
    <mergeCell ref="A3:O3"/>
    <mergeCell ref="A6:O6"/>
    <mergeCell ref="M7:O7"/>
    <mergeCell ref="A7:A9"/>
    <mergeCell ref="B7:B9"/>
  </mergeCells>
  <printOptions/>
  <pageMargins left="0.31496062992125984" right="0.1968503937007874" top="0.5511811023622047" bottom="0.35433070866141736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9"/>
  <sheetViews>
    <sheetView showZeros="0" zoomScale="85" zoomScaleNormal="85" zoomScalePageLayoutView="0" workbookViewId="0" topLeftCell="E1">
      <selection activeCell="Z15" sqref="Z15"/>
    </sheetView>
  </sheetViews>
  <sheetFormatPr defaultColWidth="8.8515625" defaultRowHeight="12.75"/>
  <cols>
    <col min="1" max="1" width="6.140625" style="148" customWidth="1"/>
    <col min="2" max="2" width="18.28125" style="148" customWidth="1"/>
    <col min="3" max="3" width="10.140625" style="148" customWidth="1"/>
    <col min="4" max="4" width="8.8515625" style="148" customWidth="1"/>
    <col min="5" max="5" width="9.7109375" style="148" customWidth="1"/>
    <col min="6" max="8" width="8.8515625" style="148" customWidth="1"/>
    <col min="9" max="9" width="10.140625" style="148" customWidth="1"/>
    <col min="10" max="10" width="8.8515625" style="148" customWidth="1"/>
    <col min="11" max="11" width="9.7109375" style="148" customWidth="1"/>
    <col min="12" max="13" width="0" style="148" hidden="1" customWidth="1"/>
    <col min="14" max="44" width="8.8515625" style="148" customWidth="1"/>
    <col min="45" max="45" width="10.140625" style="148" customWidth="1"/>
    <col min="46" max="16384" width="8.8515625" style="148" customWidth="1"/>
  </cols>
  <sheetData>
    <row r="1" spans="1:22" ht="15.75">
      <c r="A1" s="206" t="s">
        <v>255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</row>
    <row r="2" spans="1:22" ht="15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ht="18.75">
      <c r="A3" s="207" t="s">
        <v>209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ht="18.75">
      <c r="A4" s="209" t="str">
        <f>+'100'!A4:O4</f>
        <v>(Ban hành kèm theo Quyết định số                /QĐ-UBND ngày         /       /2022 của UBND thành phố)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101"/>
      <c r="U4" s="101"/>
      <c r="V4" s="101"/>
    </row>
    <row r="5" spans="1:22" ht="12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ht="15.75">
      <c r="A6" s="208" t="s">
        <v>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</row>
    <row r="7" spans="1:22" ht="15" customHeight="1">
      <c r="A7" s="158" t="s">
        <v>1</v>
      </c>
      <c r="B7" s="158" t="s">
        <v>78</v>
      </c>
      <c r="C7" s="158" t="s">
        <v>2</v>
      </c>
      <c r="D7" s="158"/>
      <c r="E7" s="158"/>
      <c r="F7" s="158"/>
      <c r="G7" s="158"/>
      <c r="H7" s="158"/>
      <c r="I7" s="158" t="s">
        <v>3</v>
      </c>
      <c r="J7" s="158"/>
      <c r="K7" s="158"/>
      <c r="L7" s="158"/>
      <c r="M7" s="158"/>
      <c r="N7" s="158"/>
      <c r="O7" s="158"/>
      <c r="P7" s="158"/>
      <c r="Q7" s="210" t="s">
        <v>194</v>
      </c>
      <c r="R7" s="211"/>
      <c r="S7" s="211"/>
      <c r="T7" s="211"/>
      <c r="U7" s="211"/>
      <c r="V7" s="212"/>
    </row>
    <row r="8" spans="1:22" ht="15" customHeight="1">
      <c r="A8" s="158"/>
      <c r="B8" s="158"/>
      <c r="C8" s="158" t="s">
        <v>79</v>
      </c>
      <c r="D8" s="158" t="s">
        <v>195</v>
      </c>
      <c r="E8" s="158" t="s">
        <v>196</v>
      </c>
      <c r="F8" s="158"/>
      <c r="G8" s="158"/>
      <c r="H8" s="158"/>
      <c r="I8" s="158" t="s">
        <v>79</v>
      </c>
      <c r="J8" s="158" t="s">
        <v>195</v>
      </c>
      <c r="K8" s="158" t="s">
        <v>196</v>
      </c>
      <c r="L8" s="158"/>
      <c r="M8" s="158"/>
      <c r="N8" s="158"/>
      <c r="O8" s="158"/>
      <c r="P8" s="158"/>
      <c r="Q8" s="158" t="s">
        <v>79</v>
      </c>
      <c r="R8" s="158" t="s">
        <v>195</v>
      </c>
      <c r="S8" s="158" t="s">
        <v>196</v>
      </c>
      <c r="T8" s="158"/>
      <c r="U8" s="158"/>
      <c r="V8" s="158"/>
    </row>
    <row r="9" spans="1:22" ht="53.25" customHeight="1">
      <c r="A9" s="158"/>
      <c r="B9" s="158"/>
      <c r="C9" s="158"/>
      <c r="D9" s="158"/>
      <c r="E9" s="158" t="s">
        <v>79</v>
      </c>
      <c r="F9" s="158" t="s">
        <v>256</v>
      </c>
      <c r="G9" s="158" t="s">
        <v>257</v>
      </c>
      <c r="H9" s="158" t="s">
        <v>258</v>
      </c>
      <c r="I9" s="158"/>
      <c r="J9" s="158"/>
      <c r="K9" s="158" t="s">
        <v>79</v>
      </c>
      <c r="L9" s="158" t="s">
        <v>197</v>
      </c>
      <c r="M9" s="158"/>
      <c r="N9" s="158" t="s">
        <v>256</v>
      </c>
      <c r="O9" s="158" t="s">
        <v>257</v>
      </c>
      <c r="P9" s="158" t="s">
        <v>258</v>
      </c>
      <c r="Q9" s="158"/>
      <c r="R9" s="158"/>
      <c r="S9" s="158" t="s">
        <v>79</v>
      </c>
      <c r="T9" s="158" t="s">
        <v>256</v>
      </c>
      <c r="U9" s="158" t="s">
        <v>257</v>
      </c>
      <c r="V9" s="158" t="s">
        <v>258</v>
      </c>
    </row>
    <row r="10" spans="1:22" ht="82.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2" t="s">
        <v>198</v>
      </c>
      <c r="M10" s="2" t="s">
        <v>199</v>
      </c>
      <c r="N10" s="158"/>
      <c r="O10" s="158"/>
      <c r="P10" s="158"/>
      <c r="Q10" s="158"/>
      <c r="R10" s="158"/>
      <c r="S10" s="158"/>
      <c r="T10" s="158"/>
      <c r="U10" s="158"/>
      <c r="V10" s="158"/>
    </row>
    <row r="11" spans="1:22" s="149" customFormat="1" ht="18" customHeight="1">
      <c r="A11" s="100" t="s">
        <v>4</v>
      </c>
      <c r="B11" s="100" t="s">
        <v>5</v>
      </c>
      <c r="C11" s="100">
        <v>1</v>
      </c>
      <c r="D11" s="100">
        <v>2</v>
      </c>
      <c r="E11" s="100">
        <v>3</v>
      </c>
      <c r="F11" s="100">
        <v>4</v>
      </c>
      <c r="G11" s="100">
        <v>5</v>
      </c>
      <c r="H11" s="100">
        <v>6</v>
      </c>
      <c r="I11" s="100">
        <v>7</v>
      </c>
      <c r="J11" s="100">
        <v>8</v>
      </c>
      <c r="K11" s="100">
        <v>9</v>
      </c>
      <c r="L11" s="100">
        <v>12</v>
      </c>
      <c r="M11" s="100">
        <v>13</v>
      </c>
      <c r="N11" s="100">
        <v>10</v>
      </c>
      <c r="O11" s="100">
        <v>11</v>
      </c>
      <c r="P11" s="100">
        <v>12</v>
      </c>
      <c r="Q11" s="100" t="s">
        <v>259</v>
      </c>
      <c r="R11" s="100" t="s">
        <v>260</v>
      </c>
      <c r="S11" s="100" t="s">
        <v>261</v>
      </c>
      <c r="T11" s="100" t="s">
        <v>262</v>
      </c>
      <c r="U11" s="100" t="s">
        <v>263</v>
      </c>
      <c r="V11" s="100" t="s">
        <v>264</v>
      </c>
    </row>
    <row r="12" spans="1:22" s="150" customFormat="1" ht="16.5" customHeight="1">
      <c r="A12" s="93"/>
      <c r="B12" s="92" t="s">
        <v>83</v>
      </c>
      <c r="C12" s="94">
        <f aca="true" t="shared" si="0" ref="C12:J12">SUM(C13:C39)</f>
        <v>93285</v>
      </c>
      <c r="D12" s="94">
        <f t="shared" si="0"/>
        <v>93285</v>
      </c>
      <c r="E12" s="94">
        <f t="shared" si="0"/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311311</v>
      </c>
      <c r="J12" s="94">
        <f t="shared" si="0"/>
        <v>81107</v>
      </c>
      <c r="K12" s="94">
        <f aca="true" t="shared" si="1" ref="K12:P12">SUM(K13:K39)</f>
        <v>230204</v>
      </c>
      <c r="L12" s="94">
        <f t="shared" si="1"/>
        <v>0</v>
      </c>
      <c r="M12" s="94">
        <f t="shared" si="1"/>
        <v>230204</v>
      </c>
      <c r="N12" s="94">
        <f t="shared" si="1"/>
        <v>0</v>
      </c>
      <c r="O12" s="94">
        <f t="shared" si="1"/>
        <v>230204</v>
      </c>
      <c r="P12" s="94">
        <f t="shared" si="1"/>
        <v>0</v>
      </c>
      <c r="Q12" s="94">
        <f>I12*100/C12</f>
        <v>333.72031945114435</v>
      </c>
      <c r="R12" s="94">
        <f>J12*100/D12</f>
        <v>86.94538243018707</v>
      </c>
      <c r="S12" s="95"/>
      <c r="T12" s="95"/>
      <c r="U12" s="96"/>
      <c r="V12" s="94"/>
    </row>
    <row r="13" spans="1:27" s="150" customFormat="1" ht="16.5" customHeight="1">
      <c r="A13" s="97">
        <v>1</v>
      </c>
      <c r="B13" s="151" t="s">
        <v>167</v>
      </c>
      <c r="C13" s="98">
        <f aca="true" t="shared" si="2" ref="C13:C39">D13+G13</f>
        <v>0</v>
      </c>
      <c r="D13" s="98"/>
      <c r="E13" s="98"/>
      <c r="F13" s="98"/>
      <c r="G13" s="98"/>
      <c r="H13" s="98"/>
      <c r="I13" s="98">
        <f>J13+K13</f>
        <v>464</v>
      </c>
      <c r="J13" s="98"/>
      <c r="K13" s="98">
        <f>L13+M13</f>
        <v>464</v>
      </c>
      <c r="L13" s="98"/>
      <c r="M13" s="98">
        <f>O13</f>
        <v>464</v>
      </c>
      <c r="N13" s="98"/>
      <c r="O13" s="98">
        <v>464</v>
      </c>
      <c r="P13" s="98"/>
      <c r="Q13" s="96"/>
      <c r="R13" s="96"/>
      <c r="S13" s="96"/>
      <c r="T13" s="96"/>
      <c r="U13" s="96"/>
      <c r="V13" s="98"/>
      <c r="Z13" s="150">
        <v>144</v>
      </c>
      <c r="AA13" s="152">
        <f aca="true" t="shared" si="3" ref="AA13:AA39">O13-Z13</f>
        <v>320</v>
      </c>
    </row>
    <row r="14" spans="1:27" s="150" customFormat="1" ht="16.5" customHeight="1">
      <c r="A14" s="97">
        <v>2</v>
      </c>
      <c r="B14" s="151" t="s">
        <v>168</v>
      </c>
      <c r="C14" s="98">
        <f t="shared" si="2"/>
        <v>4235</v>
      </c>
      <c r="D14" s="98">
        <v>4235</v>
      </c>
      <c r="E14" s="98"/>
      <c r="F14" s="98"/>
      <c r="G14" s="98"/>
      <c r="H14" s="98"/>
      <c r="I14" s="98">
        <f>J14+K14</f>
        <v>17543</v>
      </c>
      <c r="J14" s="98">
        <v>4235</v>
      </c>
      <c r="K14" s="98">
        <f>L14+M14</f>
        <v>13308</v>
      </c>
      <c r="L14" s="98"/>
      <c r="M14" s="98">
        <f aca="true" t="shared" si="4" ref="M14:M39">O14</f>
        <v>13308</v>
      </c>
      <c r="N14" s="98"/>
      <c r="O14" s="98">
        <v>13308</v>
      </c>
      <c r="P14" s="98"/>
      <c r="Q14" s="98">
        <f>I14*100/C14</f>
        <v>414.23848878394335</v>
      </c>
      <c r="R14" s="98">
        <f>J14*100/D14</f>
        <v>100</v>
      </c>
      <c r="S14" s="96"/>
      <c r="T14" s="96"/>
      <c r="U14" s="96"/>
      <c r="V14" s="98"/>
      <c r="Z14" s="150">
        <v>6247</v>
      </c>
      <c r="AA14" s="152">
        <f t="shared" si="3"/>
        <v>7061</v>
      </c>
    </row>
    <row r="15" spans="1:27" s="150" customFormat="1" ht="16.5" customHeight="1">
      <c r="A15" s="97">
        <v>3</v>
      </c>
      <c r="B15" s="151" t="s">
        <v>169</v>
      </c>
      <c r="C15" s="98">
        <f t="shared" si="2"/>
        <v>457</v>
      </c>
      <c r="D15" s="98">
        <v>457</v>
      </c>
      <c r="E15" s="98"/>
      <c r="F15" s="98"/>
      <c r="G15" s="98"/>
      <c r="H15" s="98"/>
      <c r="I15" s="98">
        <f aca="true" t="shared" si="5" ref="I15:I39">J15+K15</f>
        <v>12750</v>
      </c>
      <c r="J15" s="98">
        <v>457</v>
      </c>
      <c r="K15" s="98">
        <f aca="true" t="shared" si="6" ref="K15:K39">L15+M15</f>
        <v>12293</v>
      </c>
      <c r="L15" s="98"/>
      <c r="M15" s="98">
        <f t="shared" si="4"/>
        <v>12293</v>
      </c>
      <c r="N15" s="98"/>
      <c r="O15" s="98">
        <v>12293</v>
      </c>
      <c r="P15" s="98"/>
      <c r="Q15" s="98"/>
      <c r="R15" s="98"/>
      <c r="S15" s="96"/>
      <c r="T15" s="96"/>
      <c r="U15" s="96"/>
      <c r="V15" s="98"/>
      <c r="Z15" s="150">
        <v>1656</v>
      </c>
      <c r="AA15" s="152">
        <f t="shared" si="3"/>
        <v>10637</v>
      </c>
    </row>
    <row r="16" spans="1:27" s="150" customFormat="1" ht="16.5" customHeight="1">
      <c r="A16" s="97">
        <v>4</v>
      </c>
      <c r="B16" s="151" t="s">
        <v>170</v>
      </c>
      <c r="C16" s="98">
        <f t="shared" si="2"/>
        <v>2773</v>
      </c>
      <c r="D16" s="98">
        <v>2773</v>
      </c>
      <c r="E16" s="98"/>
      <c r="F16" s="98"/>
      <c r="G16" s="98"/>
      <c r="H16" s="98"/>
      <c r="I16" s="98">
        <f t="shared" si="5"/>
        <v>8324</v>
      </c>
      <c r="J16" s="98">
        <v>2773</v>
      </c>
      <c r="K16" s="98">
        <f t="shared" si="6"/>
        <v>5551</v>
      </c>
      <c r="L16" s="98"/>
      <c r="M16" s="98">
        <f t="shared" si="4"/>
        <v>5551</v>
      </c>
      <c r="N16" s="98"/>
      <c r="O16" s="98">
        <v>5551</v>
      </c>
      <c r="P16" s="98"/>
      <c r="Q16" s="98">
        <f aca="true" t="shared" si="7" ref="Q16:R21">I16*100/C16</f>
        <v>300.1803101334295</v>
      </c>
      <c r="R16" s="98">
        <f t="shared" si="7"/>
        <v>100</v>
      </c>
      <c r="S16" s="96"/>
      <c r="T16" s="96"/>
      <c r="U16" s="96"/>
      <c r="V16" s="98"/>
      <c r="Z16" s="150">
        <v>1099</v>
      </c>
      <c r="AA16" s="152">
        <f t="shared" si="3"/>
        <v>4452</v>
      </c>
    </row>
    <row r="17" spans="1:27" s="150" customFormat="1" ht="16.5" customHeight="1">
      <c r="A17" s="97">
        <v>5</v>
      </c>
      <c r="B17" s="151" t="s">
        <v>171</v>
      </c>
      <c r="C17" s="98">
        <f t="shared" si="2"/>
        <v>1841</v>
      </c>
      <c r="D17" s="98">
        <v>1841</v>
      </c>
      <c r="E17" s="98"/>
      <c r="F17" s="98"/>
      <c r="G17" s="98"/>
      <c r="H17" s="98"/>
      <c r="I17" s="98">
        <f t="shared" si="5"/>
        <v>17906</v>
      </c>
      <c r="J17" s="98">
        <v>1841</v>
      </c>
      <c r="K17" s="98">
        <f t="shared" si="6"/>
        <v>16065</v>
      </c>
      <c r="L17" s="98"/>
      <c r="M17" s="98">
        <f t="shared" si="4"/>
        <v>16065</v>
      </c>
      <c r="N17" s="98"/>
      <c r="O17" s="98">
        <v>16065</v>
      </c>
      <c r="P17" s="98"/>
      <c r="Q17" s="98">
        <f t="shared" si="7"/>
        <v>972.6235741444867</v>
      </c>
      <c r="R17" s="98">
        <f t="shared" si="7"/>
        <v>100</v>
      </c>
      <c r="S17" s="96"/>
      <c r="T17" s="96"/>
      <c r="U17" s="96"/>
      <c r="V17" s="98"/>
      <c r="Z17" s="150">
        <v>2024</v>
      </c>
      <c r="AA17" s="152">
        <f t="shared" si="3"/>
        <v>14041</v>
      </c>
    </row>
    <row r="18" spans="1:27" s="150" customFormat="1" ht="16.5" customHeight="1">
      <c r="A18" s="97">
        <v>6</v>
      </c>
      <c r="B18" s="151" t="s">
        <v>172</v>
      </c>
      <c r="C18" s="98">
        <f t="shared" si="2"/>
        <v>4743</v>
      </c>
      <c r="D18" s="98">
        <v>4743</v>
      </c>
      <c r="E18" s="98"/>
      <c r="F18" s="98"/>
      <c r="G18" s="98"/>
      <c r="H18" s="98"/>
      <c r="I18" s="98">
        <f t="shared" si="5"/>
        <v>10844</v>
      </c>
      <c r="J18" s="98">
        <v>4743</v>
      </c>
      <c r="K18" s="98">
        <f t="shared" si="6"/>
        <v>6101</v>
      </c>
      <c r="L18" s="98"/>
      <c r="M18" s="98">
        <f t="shared" si="4"/>
        <v>6101</v>
      </c>
      <c r="N18" s="98"/>
      <c r="O18" s="98">
        <v>6101</v>
      </c>
      <c r="P18" s="98"/>
      <c r="Q18" s="98">
        <f t="shared" si="7"/>
        <v>228.6316677208518</v>
      </c>
      <c r="R18" s="98">
        <f t="shared" si="7"/>
        <v>100</v>
      </c>
      <c r="S18" s="96"/>
      <c r="T18" s="96"/>
      <c r="U18" s="96"/>
      <c r="V18" s="98"/>
      <c r="Z18" s="150">
        <v>2515</v>
      </c>
      <c r="AA18" s="152">
        <f t="shared" si="3"/>
        <v>3586</v>
      </c>
    </row>
    <row r="19" spans="1:27" s="150" customFormat="1" ht="16.5" customHeight="1">
      <c r="A19" s="97">
        <v>7</v>
      </c>
      <c r="B19" s="151" t="s">
        <v>173</v>
      </c>
      <c r="C19" s="98">
        <f t="shared" si="2"/>
        <v>1461</v>
      </c>
      <c r="D19" s="98">
        <v>1461</v>
      </c>
      <c r="E19" s="98"/>
      <c r="F19" s="98"/>
      <c r="G19" s="98"/>
      <c r="H19" s="98"/>
      <c r="I19" s="98">
        <f t="shared" si="5"/>
        <v>6255</v>
      </c>
      <c r="J19" s="98">
        <v>1461</v>
      </c>
      <c r="K19" s="98">
        <f t="shared" si="6"/>
        <v>4794</v>
      </c>
      <c r="L19" s="98"/>
      <c r="M19" s="98">
        <f t="shared" si="4"/>
        <v>4794</v>
      </c>
      <c r="N19" s="98"/>
      <c r="O19" s="98">
        <v>4794</v>
      </c>
      <c r="P19" s="98"/>
      <c r="Q19" s="98">
        <f t="shared" si="7"/>
        <v>428.13141683778235</v>
      </c>
      <c r="R19" s="98">
        <f t="shared" si="7"/>
        <v>100</v>
      </c>
      <c r="S19" s="96"/>
      <c r="T19" s="96"/>
      <c r="U19" s="96"/>
      <c r="V19" s="98"/>
      <c r="Z19" s="150">
        <v>1066</v>
      </c>
      <c r="AA19" s="152">
        <f t="shared" si="3"/>
        <v>3728</v>
      </c>
    </row>
    <row r="20" spans="1:27" s="150" customFormat="1" ht="16.5" customHeight="1">
      <c r="A20" s="97">
        <v>8</v>
      </c>
      <c r="B20" s="151" t="s">
        <v>174</v>
      </c>
      <c r="C20" s="98">
        <f t="shared" si="2"/>
        <v>2774</v>
      </c>
      <c r="D20" s="98">
        <v>2774</v>
      </c>
      <c r="E20" s="98"/>
      <c r="F20" s="98"/>
      <c r="G20" s="98"/>
      <c r="H20" s="98"/>
      <c r="I20" s="98">
        <f t="shared" si="5"/>
        <v>7794</v>
      </c>
      <c r="J20" s="98">
        <v>2774</v>
      </c>
      <c r="K20" s="98">
        <f t="shared" si="6"/>
        <v>5020</v>
      </c>
      <c r="L20" s="98"/>
      <c r="M20" s="98">
        <f t="shared" si="4"/>
        <v>5020</v>
      </c>
      <c r="N20" s="98"/>
      <c r="O20" s="98">
        <v>5020</v>
      </c>
      <c r="P20" s="98"/>
      <c r="Q20" s="98">
        <f t="shared" si="7"/>
        <v>280.9661139149243</v>
      </c>
      <c r="R20" s="98">
        <f t="shared" si="7"/>
        <v>100</v>
      </c>
      <c r="S20" s="96"/>
      <c r="T20" s="96"/>
      <c r="U20" s="96"/>
      <c r="V20" s="98"/>
      <c r="Z20" s="150">
        <v>1750</v>
      </c>
      <c r="AA20" s="152">
        <f t="shared" si="3"/>
        <v>3270</v>
      </c>
    </row>
    <row r="21" spans="1:27" s="150" customFormat="1" ht="16.5" customHeight="1">
      <c r="A21" s="97">
        <v>9</v>
      </c>
      <c r="B21" s="151" t="s">
        <v>175</v>
      </c>
      <c r="C21" s="98">
        <f t="shared" si="2"/>
        <v>3637</v>
      </c>
      <c r="D21" s="98">
        <v>3637</v>
      </c>
      <c r="E21" s="98"/>
      <c r="F21" s="98"/>
      <c r="G21" s="98"/>
      <c r="H21" s="98"/>
      <c r="I21" s="98">
        <f t="shared" si="5"/>
        <v>8356</v>
      </c>
      <c r="J21" s="98">
        <v>3637</v>
      </c>
      <c r="K21" s="98">
        <f t="shared" si="6"/>
        <v>4719</v>
      </c>
      <c r="L21" s="98"/>
      <c r="M21" s="98">
        <f t="shared" si="4"/>
        <v>4719</v>
      </c>
      <c r="N21" s="98"/>
      <c r="O21" s="98">
        <v>4719</v>
      </c>
      <c r="P21" s="98"/>
      <c r="Q21" s="98">
        <f t="shared" si="7"/>
        <v>229.74979378608742</v>
      </c>
      <c r="R21" s="98">
        <f t="shared" si="7"/>
        <v>100</v>
      </c>
      <c r="S21" s="96"/>
      <c r="T21" s="96"/>
      <c r="U21" s="96"/>
      <c r="V21" s="98"/>
      <c r="Z21" s="150">
        <v>1018</v>
      </c>
      <c r="AA21" s="152">
        <f t="shared" si="3"/>
        <v>3701</v>
      </c>
    </row>
    <row r="22" spans="1:27" s="150" customFormat="1" ht="16.5" customHeight="1">
      <c r="A22" s="97">
        <v>10</v>
      </c>
      <c r="B22" s="151" t="s">
        <v>176</v>
      </c>
      <c r="C22" s="98">
        <f t="shared" si="2"/>
        <v>476</v>
      </c>
      <c r="D22" s="98">
        <v>476</v>
      </c>
      <c r="E22" s="98"/>
      <c r="F22" s="98"/>
      <c r="G22" s="98"/>
      <c r="H22" s="98"/>
      <c r="I22" s="98">
        <f t="shared" si="5"/>
        <v>7374</v>
      </c>
      <c r="J22" s="98">
        <v>476</v>
      </c>
      <c r="K22" s="98">
        <f t="shared" si="6"/>
        <v>6898</v>
      </c>
      <c r="L22" s="98"/>
      <c r="M22" s="98">
        <f t="shared" si="4"/>
        <v>6898</v>
      </c>
      <c r="N22" s="98"/>
      <c r="O22" s="98">
        <v>6898</v>
      </c>
      <c r="P22" s="98"/>
      <c r="Q22" s="98"/>
      <c r="R22" s="98"/>
      <c r="S22" s="96"/>
      <c r="T22" s="96"/>
      <c r="U22" s="96"/>
      <c r="V22" s="98"/>
      <c r="Z22" s="150">
        <v>271</v>
      </c>
      <c r="AA22" s="152">
        <f t="shared" si="3"/>
        <v>6627</v>
      </c>
    </row>
    <row r="23" spans="1:27" s="150" customFormat="1" ht="16.5" customHeight="1">
      <c r="A23" s="97">
        <v>11</v>
      </c>
      <c r="B23" s="151" t="s">
        <v>177</v>
      </c>
      <c r="C23" s="98">
        <f t="shared" si="2"/>
        <v>2836</v>
      </c>
      <c r="D23" s="98">
        <v>2836</v>
      </c>
      <c r="E23" s="98"/>
      <c r="F23" s="98"/>
      <c r="G23" s="98"/>
      <c r="H23" s="98"/>
      <c r="I23" s="98">
        <f t="shared" si="5"/>
        <v>8660</v>
      </c>
      <c r="J23" s="98">
        <v>2836</v>
      </c>
      <c r="K23" s="98">
        <f t="shared" si="6"/>
        <v>5824</v>
      </c>
      <c r="L23" s="98"/>
      <c r="M23" s="98">
        <f t="shared" si="4"/>
        <v>5824</v>
      </c>
      <c r="N23" s="98"/>
      <c r="O23" s="98">
        <v>5824</v>
      </c>
      <c r="P23" s="98"/>
      <c r="Q23" s="98">
        <f aca="true" t="shared" si="8" ref="Q23:R26">I23*100/C23</f>
        <v>305.35966149506345</v>
      </c>
      <c r="R23" s="98">
        <f t="shared" si="8"/>
        <v>100</v>
      </c>
      <c r="S23" s="96"/>
      <c r="T23" s="96"/>
      <c r="U23" s="96"/>
      <c r="V23" s="98"/>
      <c r="Z23" s="150">
        <v>3668</v>
      </c>
      <c r="AA23" s="152">
        <f t="shared" si="3"/>
        <v>2156</v>
      </c>
    </row>
    <row r="24" spans="1:27" s="150" customFormat="1" ht="16.5" customHeight="1">
      <c r="A24" s="97">
        <v>12</v>
      </c>
      <c r="B24" s="151" t="s">
        <v>178</v>
      </c>
      <c r="C24" s="98">
        <f t="shared" si="2"/>
        <v>368</v>
      </c>
      <c r="D24" s="98">
        <v>368</v>
      </c>
      <c r="E24" s="98"/>
      <c r="F24" s="98"/>
      <c r="G24" s="98"/>
      <c r="H24" s="98"/>
      <c r="I24" s="98">
        <f t="shared" si="5"/>
        <v>10781</v>
      </c>
      <c r="J24" s="98">
        <v>368</v>
      </c>
      <c r="K24" s="98">
        <f t="shared" si="6"/>
        <v>10413</v>
      </c>
      <c r="L24" s="98"/>
      <c r="M24" s="98">
        <f t="shared" si="4"/>
        <v>10413</v>
      </c>
      <c r="N24" s="98"/>
      <c r="O24" s="98">
        <v>10413</v>
      </c>
      <c r="P24" s="98"/>
      <c r="Q24" s="98">
        <f t="shared" si="8"/>
        <v>2929.6195652173915</v>
      </c>
      <c r="R24" s="98">
        <f t="shared" si="8"/>
        <v>100</v>
      </c>
      <c r="S24" s="96"/>
      <c r="T24" s="96"/>
      <c r="U24" s="96"/>
      <c r="V24" s="98"/>
      <c r="Z24" s="150">
        <v>1157</v>
      </c>
      <c r="AA24" s="152">
        <f t="shared" si="3"/>
        <v>9256</v>
      </c>
    </row>
    <row r="25" spans="1:27" s="150" customFormat="1" ht="16.5" customHeight="1">
      <c r="A25" s="97">
        <v>13</v>
      </c>
      <c r="B25" s="151" t="s">
        <v>179</v>
      </c>
      <c r="C25" s="98">
        <f t="shared" si="2"/>
        <v>4242</v>
      </c>
      <c r="D25" s="98">
        <v>4242</v>
      </c>
      <c r="E25" s="98"/>
      <c r="F25" s="98"/>
      <c r="G25" s="98"/>
      <c r="H25" s="98"/>
      <c r="I25" s="98">
        <f t="shared" si="5"/>
        <v>14066</v>
      </c>
      <c r="J25" s="98">
        <v>4242</v>
      </c>
      <c r="K25" s="98">
        <f t="shared" si="6"/>
        <v>9824</v>
      </c>
      <c r="L25" s="98"/>
      <c r="M25" s="98">
        <f t="shared" si="4"/>
        <v>9824</v>
      </c>
      <c r="N25" s="98"/>
      <c r="O25" s="98">
        <v>9824</v>
      </c>
      <c r="P25" s="98"/>
      <c r="Q25" s="98">
        <f t="shared" si="8"/>
        <v>331.5888731730316</v>
      </c>
      <c r="R25" s="98">
        <f t="shared" si="8"/>
        <v>100</v>
      </c>
      <c r="S25" s="96"/>
      <c r="T25" s="96"/>
      <c r="U25" s="96"/>
      <c r="V25" s="98"/>
      <c r="Z25" s="150">
        <v>3676</v>
      </c>
      <c r="AA25" s="152">
        <f t="shared" si="3"/>
        <v>6148</v>
      </c>
    </row>
    <row r="26" spans="1:27" s="150" customFormat="1" ht="16.5" customHeight="1">
      <c r="A26" s="97">
        <v>14</v>
      </c>
      <c r="B26" s="151" t="s">
        <v>180</v>
      </c>
      <c r="C26" s="98">
        <f t="shared" si="2"/>
        <v>4167</v>
      </c>
      <c r="D26" s="153">
        <v>4167</v>
      </c>
      <c r="E26" s="98"/>
      <c r="F26" s="153"/>
      <c r="G26" s="153"/>
      <c r="H26" s="153"/>
      <c r="I26" s="98">
        <f t="shared" si="5"/>
        <v>13887</v>
      </c>
      <c r="J26" s="153">
        <v>4167</v>
      </c>
      <c r="K26" s="98">
        <f t="shared" si="6"/>
        <v>9720</v>
      </c>
      <c r="L26" s="153"/>
      <c r="M26" s="98">
        <f t="shared" si="4"/>
        <v>9720</v>
      </c>
      <c r="N26" s="153"/>
      <c r="O26" s="153">
        <v>9720</v>
      </c>
      <c r="P26" s="153"/>
      <c r="Q26" s="98">
        <f t="shared" si="8"/>
        <v>333.26133909287256</v>
      </c>
      <c r="R26" s="98">
        <f t="shared" si="8"/>
        <v>100</v>
      </c>
      <c r="S26" s="96"/>
      <c r="T26" s="96"/>
      <c r="U26" s="96"/>
      <c r="V26" s="153"/>
      <c r="Z26" s="150">
        <v>1053</v>
      </c>
      <c r="AA26" s="152">
        <f t="shared" si="3"/>
        <v>8667</v>
      </c>
    </row>
    <row r="27" spans="1:27" s="150" customFormat="1" ht="16.5" customHeight="1">
      <c r="A27" s="97">
        <v>15</v>
      </c>
      <c r="B27" s="151" t="s">
        <v>181</v>
      </c>
      <c r="C27" s="98">
        <f t="shared" si="2"/>
        <v>0</v>
      </c>
      <c r="D27" s="153"/>
      <c r="E27" s="153"/>
      <c r="F27" s="153"/>
      <c r="G27" s="153"/>
      <c r="H27" s="153"/>
      <c r="I27" s="98">
        <f t="shared" si="5"/>
        <v>603</v>
      </c>
      <c r="J27" s="153"/>
      <c r="K27" s="98">
        <f t="shared" si="6"/>
        <v>603</v>
      </c>
      <c r="L27" s="153"/>
      <c r="M27" s="98">
        <f t="shared" si="4"/>
        <v>603</v>
      </c>
      <c r="N27" s="153"/>
      <c r="O27" s="153">
        <v>603</v>
      </c>
      <c r="P27" s="153"/>
      <c r="Q27" s="98"/>
      <c r="R27" s="98"/>
      <c r="S27" s="96"/>
      <c r="T27" s="96"/>
      <c r="U27" s="96"/>
      <c r="V27" s="153"/>
      <c r="Z27" s="150">
        <v>1127</v>
      </c>
      <c r="AA27" s="152">
        <f t="shared" si="3"/>
        <v>-524</v>
      </c>
    </row>
    <row r="28" spans="1:27" s="150" customFormat="1" ht="16.5" customHeight="1">
      <c r="A28" s="97">
        <v>16</v>
      </c>
      <c r="B28" s="151" t="s">
        <v>182</v>
      </c>
      <c r="C28" s="98">
        <f t="shared" si="2"/>
        <v>6011</v>
      </c>
      <c r="D28" s="153">
        <v>6011</v>
      </c>
      <c r="E28" s="153"/>
      <c r="F28" s="153"/>
      <c r="G28" s="153"/>
      <c r="H28" s="153"/>
      <c r="I28" s="98">
        <f t="shared" si="5"/>
        <v>20780</v>
      </c>
      <c r="J28" s="153">
        <v>6011</v>
      </c>
      <c r="K28" s="98">
        <f t="shared" si="6"/>
        <v>14769</v>
      </c>
      <c r="L28" s="153"/>
      <c r="M28" s="98">
        <f t="shared" si="4"/>
        <v>14769</v>
      </c>
      <c r="N28" s="153"/>
      <c r="O28" s="153">
        <v>14769</v>
      </c>
      <c r="P28" s="153"/>
      <c r="Q28" s="98">
        <f aca="true" t="shared" si="9" ref="Q28:Q39">I28*100/C28</f>
        <v>345.69955082349026</v>
      </c>
      <c r="R28" s="98">
        <f aca="true" t="shared" si="10" ref="R28:R39">J28*100/D28</f>
        <v>100</v>
      </c>
      <c r="S28" s="96"/>
      <c r="T28" s="96"/>
      <c r="U28" s="96"/>
      <c r="V28" s="153"/>
      <c r="Z28" s="150">
        <v>3137</v>
      </c>
      <c r="AA28" s="152">
        <f t="shared" si="3"/>
        <v>11632</v>
      </c>
    </row>
    <row r="29" spans="1:27" s="150" customFormat="1" ht="16.5" customHeight="1">
      <c r="A29" s="97">
        <v>17</v>
      </c>
      <c r="B29" s="151" t="s">
        <v>183</v>
      </c>
      <c r="C29" s="98">
        <f t="shared" si="2"/>
        <v>4640</v>
      </c>
      <c r="D29" s="153">
        <v>4640</v>
      </c>
      <c r="E29" s="153"/>
      <c r="F29" s="153"/>
      <c r="G29" s="153"/>
      <c r="H29" s="153"/>
      <c r="I29" s="98">
        <f t="shared" si="5"/>
        <v>9829</v>
      </c>
      <c r="J29" s="153">
        <v>4640</v>
      </c>
      <c r="K29" s="98">
        <f t="shared" si="6"/>
        <v>5189</v>
      </c>
      <c r="L29" s="153"/>
      <c r="M29" s="98">
        <f t="shared" si="4"/>
        <v>5189</v>
      </c>
      <c r="N29" s="153"/>
      <c r="O29" s="153">
        <v>5189</v>
      </c>
      <c r="P29" s="153"/>
      <c r="Q29" s="98">
        <f t="shared" si="9"/>
        <v>211.83189655172413</v>
      </c>
      <c r="R29" s="98">
        <f t="shared" si="10"/>
        <v>100</v>
      </c>
      <c r="S29" s="96"/>
      <c r="T29" s="96"/>
      <c r="U29" s="96"/>
      <c r="V29" s="153"/>
      <c r="Z29" s="150">
        <v>1859</v>
      </c>
      <c r="AA29" s="152">
        <f t="shared" si="3"/>
        <v>3330</v>
      </c>
    </row>
    <row r="30" spans="1:27" s="150" customFormat="1" ht="16.5" customHeight="1">
      <c r="A30" s="97">
        <v>18</v>
      </c>
      <c r="B30" s="151" t="s">
        <v>184</v>
      </c>
      <c r="C30" s="98">
        <f t="shared" si="2"/>
        <v>4805</v>
      </c>
      <c r="D30" s="153">
        <v>4805</v>
      </c>
      <c r="E30" s="153"/>
      <c r="F30" s="153"/>
      <c r="G30" s="153"/>
      <c r="H30" s="153"/>
      <c r="I30" s="98">
        <f t="shared" si="5"/>
        <v>23302</v>
      </c>
      <c r="J30" s="153">
        <v>4805</v>
      </c>
      <c r="K30" s="98">
        <f t="shared" si="6"/>
        <v>18497</v>
      </c>
      <c r="L30" s="153"/>
      <c r="M30" s="98">
        <f t="shared" si="4"/>
        <v>18497</v>
      </c>
      <c r="N30" s="153"/>
      <c r="O30" s="153">
        <v>18497</v>
      </c>
      <c r="P30" s="153"/>
      <c r="Q30" s="98">
        <f t="shared" si="9"/>
        <v>484.95317377731527</v>
      </c>
      <c r="R30" s="98">
        <f t="shared" si="10"/>
        <v>100</v>
      </c>
      <c r="S30" s="96"/>
      <c r="T30" s="96"/>
      <c r="U30" s="96"/>
      <c r="V30" s="153"/>
      <c r="Z30" s="150">
        <v>3273</v>
      </c>
      <c r="AA30" s="152">
        <f t="shared" si="3"/>
        <v>15224</v>
      </c>
    </row>
    <row r="31" spans="1:27" s="150" customFormat="1" ht="16.5" customHeight="1">
      <c r="A31" s="97">
        <v>19</v>
      </c>
      <c r="B31" s="151" t="s">
        <v>185</v>
      </c>
      <c r="C31" s="98">
        <f t="shared" si="2"/>
        <v>2758</v>
      </c>
      <c r="D31" s="153">
        <v>2758</v>
      </c>
      <c r="E31" s="98"/>
      <c r="F31" s="153"/>
      <c r="G31" s="153"/>
      <c r="H31" s="153"/>
      <c r="I31" s="98">
        <f t="shared" si="5"/>
        <v>6297</v>
      </c>
      <c r="J31" s="153">
        <v>2758</v>
      </c>
      <c r="K31" s="98">
        <f t="shared" si="6"/>
        <v>3539</v>
      </c>
      <c r="L31" s="153"/>
      <c r="M31" s="98">
        <f t="shared" si="4"/>
        <v>3539</v>
      </c>
      <c r="N31" s="153"/>
      <c r="O31" s="153">
        <v>3539</v>
      </c>
      <c r="P31" s="153"/>
      <c r="Q31" s="98">
        <f t="shared" si="9"/>
        <v>228.31762146482959</v>
      </c>
      <c r="R31" s="98">
        <f t="shared" si="10"/>
        <v>100</v>
      </c>
      <c r="S31" s="96"/>
      <c r="T31" s="96"/>
      <c r="U31" s="96"/>
      <c r="V31" s="153"/>
      <c r="Z31" s="150">
        <v>1438</v>
      </c>
      <c r="AA31" s="152">
        <f t="shared" si="3"/>
        <v>2101</v>
      </c>
    </row>
    <row r="32" spans="1:27" s="150" customFormat="1" ht="16.5" customHeight="1">
      <c r="A32" s="97">
        <v>20</v>
      </c>
      <c r="B32" s="151" t="s">
        <v>186</v>
      </c>
      <c r="C32" s="98">
        <f t="shared" si="2"/>
        <v>5599</v>
      </c>
      <c r="D32" s="153">
        <v>5599</v>
      </c>
      <c r="E32" s="98"/>
      <c r="F32" s="153"/>
      <c r="G32" s="153"/>
      <c r="H32" s="153"/>
      <c r="I32" s="98">
        <f t="shared" si="5"/>
        <v>24131</v>
      </c>
      <c r="J32" s="153">
        <v>4090</v>
      </c>
      <c r="K32" s="98">
        <f t="shared" si="6"/>
        <v>20041</v>
      </c>
      <c r="L32" s="153"/>
      <c r="M32" s="98">
        <f t="shared" si="4"/>
        <v>20041</v>
      </c>
      <c r="N32" s="153"/>
      <c r="O32" s="153">
        <v>20041</v>
      </c>
      <c r="P32" s="153"/>
      <c r="Q32" s="98">
        <f t="shared" si="9"/>
        <v>430.9876763707805</v>
      </c>
      <c r="R32" s="98">
        <f t="shared" si="10"/>
        <v>73.04875870691195</v>
      </c>
      <c r="S32" s="96"/>
      <c r="T32" s="96"/>
      <c r="U32" s="96"/>
      <c r="V32" s="153"/>
      <c r="W32" s="152">
        <f aca="true" t="shared" si="11" ref="W32:W39">D32-J32</f>
        <v>1509</v>
      </c>
      <c r="X32" s="150">
        <v>708</v>
      </c>
      <c r="Y32" s="152">
        <f>W32-X32</f>
        <v>801</v>
      </c>
      <c r="Z32" s="150">
        <v>3194</v>
      </c>
      <c r="AA32" s="152">
        <f t="shared" si="3"/>
        <v>16847</v>
      </c>
    </row>
    <row r="33" spans="1:27" s="150" customFormat="1" ht="16.5" customHeight="1">
      <c r="A33" s="97">
        <v>21</v>
      </c>
      <c r="B33" s="151" t="s">
        <v>187</v>
      </c>
      <c r="C33" s="98">
        <f t="shared" si="2"/>
        <v>2774</v>
      </c>
      <c r="D33" s="153">
        <v>2774</v>
      </c>
      <c r="E33" s="98"/>
      <c r="F33" s="153"/>
      <c r="G33" s="153"/>
      <c r="H33" s="153"/>
      <c r="I33" s="98">
        <f t="shared" si="5"/>
        <v>7314</v>
      </c>
      <c r="J33" s="153">
        <v>1517</v>
      </c>
      <c r="K33" s="98">
        <f t="shared" si="6"/>
        <v>5797</v>
      </c>
      <c r="L33" s="153"/>
      <c r="M33" s="98">
        <f t="shared" si="4"/>
        <v>5797</v>
      </c>
      <c r="N33" s="153"/>
      <c r="O33" s="153">
        <v>5797</v>
      </c>
      <c r="P33" s="153"/>
      <c r="Q33" s="98">
        <f t="shared" si="9"/>
        <v>263.66258111031004</v>
      </c>
      <c r="R33" s="98">
        <f t="shared" si="10"/>
        <v>54.68637346791637</v>
      </c>
      <c r="S33" s="96"/>
      <c r="T33" s="96"/>
      <c r="U33" s="96"/>
      <c r="V33" s="153"/>
      <c r="W33" s="152">
        <f t="shared" si="11"/>
        <v>1257</v>
      </c>
      <c r="X33" s="150">
        <v>589</v>
      </c>
      <c r="Z33" s="150">
        <v>326</v>
      </c>
      <c r="AA33" s="152">
        <f t="shared" si="3"/>
        <v>5471</v>
      </c>
    </row>
    <row r="34" spans="1:27" s="150" customFormat="1" ht="16.5" customHeight="1">
      <c r="A34" s="97">
        <v>22</v>
      </c>
      <c r="B34" s="151" t="s">
        <v>188</v>
      </c>
      <c r="C34" s="98">
        <f t="shared" si="2"/>
        <v>6861</v>
      </c>
      <c r="D34" s="153">
        <v>6861</v>
      </c>
      <c r="E34" s="98"/>
      <c r="F34" s="153"/>
      <c r="G34" s="153"/>
      <c r="H34" s="153"/>
      <c r="I34" s="98">
        <f t="shared" si="5"/>
        <v>14015</v>
      </c>
      <c r="J34" s="153">
        <v>5352</v>
      </c>
      <c r="K34" s="98">
        <f t="shared" si="6"/>
        <v>8663</v>
      </c>
      <c r="L34" s="153"/>
      <c r="M34" s="98">
        <f t="shared" si="4"/>
        <v>8663</v>
      </c>
      <c r="N34" s="153"/>
      <c r="O34" s="153">
        <v>8663</v>
      </c>
      <c r="P34" s="153"/>
      <c r="Q34" s="98">
        <f t="shared" si="9"/>
        <v>204.27051450225915</v>
      </c>
      <c r="R34" s="98">
        <f t="shared" si="10"/>
        <v>78.0061215566244</v>
      </c>
      <c r="S34" s="96"/>
      <c r="T34" s="96"/>
      <c r="U34" s="96"/>
      <c r="V34" s="153"/>
      <c r="W34" s="152">
        <f t="shared" si="11"/>
        <v>1509</v>
      </c>
      <c r="X34" s="150">
        <v>708</v>
      </c>
      <c r="Z34" s="150">
        <v>1913</v>
      </c>
      <c r="AA34" s="152">
        <f t="shared" si="3"/>
        <v>6750</v>
      </c>
    </row>
    <row r="35" spans="1:27" s="150" customFormat="1" ht="16.5" customHeight="1">
      <c r="A35" s="97">
        <v>23</v>
      </c>
      <c r="B35" s="151" t="s">
        <v>189</v>
      </c>
      <c r="C35" s="98">
        <f t="shared" si="2"/>
        <v>4883</v>
      </c>
      <c r="D35" s="153">
        <v>4883</v>
      </c>
      <c r="E35" s="98"/>
      <c r="F35" s="153"/>
      <c r="G35" s="153"/>
      <c r="H35" s="153"/>
      <c r="I35" s="98">
        <f t="shared" si="5"/>
        <v>13987</v>
      </c>
      <c r="J35" s="153">
        <v>3073</v>
      </c>
      <c r="K35" s="98">
        <f t="shared" si="6"/>
        <v>10914</v>
      </c>
      <c r="L35" s="153"/>
      <c r="M35" s="98">
        <f t="shared" si="4"/>
        <v>10914</v>
      </c>
      <c r="N35" s="153"/>
      <c r="O35" s="153">
        <v>10914</v>
      </c>
      <c r="P35" s="153"/>
      <c r="Q35" s="98">
        <f t="shared" si="9"/>
        <v>286.442760597993</v>
      </c>
      <c r="R35" s="98">
        <f t="shared" si="10"/>
        <v>62.93262338726193</v>
      </c>
      <c r="S35" s="96"/>
      <c r="T35" s="96"/>
      <c r="U35" s="96"/>
      <c r="V35" s="153"/>
      <c r="W35" s="152">
        <f t="shared" si="11"/>
        <v>1810</v>
      </c>
      <c r="X35" s="150">
        <v>849</v>
      </c>
      <c r="Z35" s="150">
        <v>2167</v>
      </c>
      <c r="AA35" s="152">
        <f t="shared" si="3"/>
        <v>8747</v>
      </c>
    </row>
    <row r="36" spans="1:27" s="150" customFormat="1" ht="16.5" customHeight="1">
      <c r="A36" s="97">
        <v>24</v>
      </c>
      <c r="B36" s="151" t="s">
        <v>190</v>
      </c>
      <c r="C36" s="98">
        <f t="shared" si="2"/>
        <v>6703</v>
      </c>
      <c r="D36" s="153">
        <v>6703</v>
      </c>
      <c r="E36" s="98"/>
      <c r="F36" s="153"/>
      <c r="G36" s="153"/>
      <c r="H36" s="153"/>
      <c r="I36" s="98">
        <f t="shared" si="5"/>
        <v>12822</v>
      </c>
      <c r="J36" s="153">
        <v>5194</v>
      </c>
      <c r="K36" s="98">
        <f t="shared" si="6"/>
        <v>7628</v>
      </c>
      <c r="L36" s="153"/>
      <c r="M36" s="98">
        <f t="shared" si="4"/>
        <v>7628</v>
      </c>
      <c r="N36" s="153"/>
      <c r="O36" s="153">
        <v>7628</v>
      </c>
      <c r="P36" s="153"/>
      <c r="Q36" s="98">
        <f t="shared" si="9"/>
        <v>191.28748321647024</v>
      </c>
      <c r="R36" s="98">
        <f t="shared" si="10"/>
        <v>77.48769207817395</v>
      </c>
      <c r="S36" s="96"/>
      <c r="T36" s="96"/>
      <c r="U36" s="96"/>
      <c r="V36" s="153"/>
      <c r="W36" s="152">
        <f t="shared" si="11"/>
        <v>1509</v>
      </c>
      <c r="X36" s="150">
        <v>708</v>
      </c>
      <c r="Z36" s="150">
        <v>3385</v>
      </c>
      <c r="AA36" s="152">
        <f t="shared" si="3"/>
        <v>4243</v>
      </c>
    </row>
    <row r="37" spans="1:27" s="150" customFormat="1" ht="16.5" customHeight="1">
      <c r="A37" s="97">
        <v>25</v>
      </c>
      <c r="B37" s="151" t="s">
        <v>191</v>
      </c>
      <c r="C37" s="98">
        <f t="shared" si="2"/>
        <v>4299</v>
      </c>
      <c r="D37" s="153">
        <v>4299</v>
      </c>
      <c r="E37" s="98"/>
      <c r="F37" s="153"/>
      <c r="G37" s="153"/>
      <c r="H37" s="153"/>
      <c r="I37" s="98">
        <f t="shared" si="5"/>
        <v>11371</v>
      </c>
      <c r="J37" s="153">
        <v>3042</v>
      </c>
      <c r="K37" s="98">
        <f t="shared" si="6"/>
        <v>8329</v>
      </c>
      <c r="L37" s="153"/>
      <c r="M37" s="98">
        <f t="shared" si="4"/>
        <v>8329</v>
      </c>
      <c r="N37" s="153"/>
      <c r="O37" s="153">
        <v>8329</v>
      </c>
      <c r="P37" s="153"/>
      <c r="Q37" s="98">
        <f t="shared" si="9"/>
        <v>264.50337287741337</v>
      </c>
      <c r="R37" s="98">
        <f t="shared" si="10"/>
        <v>70.76064200976971</v>
      </c>
      <c r="S37" s="96"/>
      <c r="T37" s="96"/>
      <c r="U37" s="96"/>
      <c r="V37" s="153"/>
      <c r="W37" s="152">
        <f t="shared" si="11"/>
        <v>1257</v>
      </c>
      <c r="X37" s="150">
        <v>589</v>
      </c>
      <c r="Z37" s="150">
        <v>1527</v>
      </c>
      <c r="AA37" s="152">
        <f t="shared" si="3"/>
        <v>6802</v>
      </c>
    </row>
    <row r="38" spans="1:27" s="150" customFormat="1" ht="16.5" customHeight="1">
      <c r="A38" s="97">
        <v>26</v>
      </c>
      <c r="B38" s="151" t="s">
        <v>192</v>
      </c>
      <c r="C38" s="98">
        <f t="shared" si="2"/>
        <v>4786</v>
      </c>
      <c r="D38" s="154">
        <v>4786</v>
      </c>
      <c r="E38" s="98"/>
      <c r="F38" s="154"/>
      <c r="G38" s="154"/>
      <c r="H38" s="154"/>
      <c r="I38" s="98">
        <f t="shared" si="5"/>
        <v>13629</v>
      </c>
      <c r="J38" s="154">
        <v>2976</v>
      </c>
      <c r="K38" s="98">
        <f t="shared" si="6"/>
        <v>10653</v>
      </c>
      <c r="L38" s="154"/>
      <c r="M38" s="98">
        <f t="shared" si="4"/>
        <v>10653</v>
      </c>
      <c r="N38" s="154"/>
      <c r="O38" s="154">
        <v>10653</v>
      </c>
      <c r="P38" s="154"/>
      <c r="Q38" s="98">
        <f t="shared" si="9"/>
        <v>284.7680735478479</v>
      </c>
      <c r="R38" s="98">
        <f t="shared" si="10"/>
        <v>62.181362306727955</v>
      </c>
      <c r="S38" s="96"/>
      <c r="T38" s="96"/>
      <c r="U38" s="96"/>
      <c r="V38" s="154"/>
      <c r="W38" s="152">
        <f t="shared" si="11"/>
        <v>1810</v>
      </c>
      <c r="X38" s="150">
        <v>849</v>
      </c>
      <c r="Z38" s="150">
        <v>1473</v>
      </c>
      <c r="AA38" s="152">
        <f t="shared" si="3"/>
        <v>9180</v>
      </c>
    </row>
    <row r="39" spans="1:27" s="150" customFormat="1" ht="16.5" customHeight="1">
      <c r="A39" s="9">
        <v>27</v>
      </c>
      <c r="B39" s="155" t="s">
        <v>193</v>
      </c>
      <c r="C39" s="46">
        <f t="shared" si="2"/>
        <v>5156</v>
      </c>
      <c r="D39" s="46">
        <v>5156</v>
      </c>
      <c r="E39" s="46"/>
      <c r="F39" s="46"/>
      <c r="G39" s="46"/>
      <c r="H39" s="46"/>
      <c r="I39" s="46">
        <f t="shared" si="5"/>
        <v>8227</v>
      </c>
      <c r="J39" s="46">
        <v>3639</v>
      </c>
      <c r="K39" s="46">
        <f t="shared" si="6"/>
        <v>4588</v>
      </c>
      <c r="L39" s="46"/>
      <c r="M39" s="46">
        <f t="shared" si="4"/>
        <v>4588</v>
      </c>
      <c r="N39" s="46"/>
      <c r="O39" s="46">
        <v>4588</v>
      </c>
      <c r="P39" s="46"/>
      <c r="Q39" s="46">
        <f t="shared" si="9"/>
        <v>159.56167571761054</v>
      </c>
      <c r="R39" s="46">
        <f t="shared" si="10"/>
        <v>70.57796741660202</v>
      </c>
      <c r="S39" s="99"/>
      <c r="T39" s="99"/>
      <c r="U39" s="99"/>
      <c r="V39" s="46"/>
      <c r="W39" s="152">
        <f t="shared" si="11"/>
        <v>1517</v>
      </c>
      <c r="X39" s="150">
        <v>710</v>
      </c>
      <c r="Z39" s="150">
        <v>967</v>
      </c>
      <c r="AA39" s="152">
        <f t="shared" si="3"/>
        <v>3621</v>
      </c>
    </row>
    <row r="40" s="150" customFormat="1" ht="15.75"/>
    <row r="41" s="150" customFormat="1" ht="15.75"/>
    <row r="42" s="150" customFormat="1" ht="15.75"/>
    <row r="43" s="156" customFormat="1" ht="12.75"/>
  </sheetData>
  <sheetProtection/>
  <mergeCells count="31">
    <mergeCell ref="Q7:V7"/>
    <mergeCell ref="I8:I10"/>
    <mergeCell ref="E9:E10"/>
    <mergeCell ref="Q8:Q10"/>
    <mergeCell ref="U9:U10"/>
    <mergeCell ref="V9:V10"/>
    <mergeCell ref="C7:H7"/>
    <mergeCell ref="D8:D10"/>
    <mergeCell ref="C8:C10"/>
    <mergeCell ref="O9:O10"/>
    <mergeCell ref="N9:N10"/>
    <mergeCell ref="S9:S10"/>
    <mergeCell ref="S8:V8"/>
    <mergeCell ref="A1:V1"/>
    <mergeCell ref="A3:V3"/>
    <mergeCell ref="A6:V6"/>
    <mergeCell ref="A7:A10"/>
    <mergeCell ref="B7:B10"/>
    <mergeCell ref="I7:P7"/>
    <mergeCell ref="T9:T10"/>
    <mergeCell ref="A4:S4"/>
    <mergeCell ref="K9:K10"/>
    <mergeCell ref="E8:H8"/>
    <mergeCell ref="F9:F10"/>
    <mergeCell ref="P9:P10"/>
    <mergeCell ref="R8:R10"/>
    <mergeCell ref="J8:J10"/>
    <mergeCell ref="G9:G10"/>
    <mergeCell ref="H9:H10"/>
    <mergeCell ref="L9:M9"/>
    <mergeCell ref="K8:P8"/>
  </mergeCells>
  <printOptions/>
  <pageMargins left="0.31496062992125984" right="0.1968503937007874" top="0.34" bottom="0.1968503937007874" header="0.31496062992125984" footer="0.196850393700787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adminpc</cp:lastModifiedBy>
  <cp:lastPrinted>2022-08-10T08:03:57Z</cp:lastPrinted>
  <dcterms:created xsi:type="dcterms:W3CDTF">2018-05-04T01:47:37Z</dcterms:created>
  <dcterms:modified xsi:type="dcterms:W3CDTF">2022-08-22T04:08:49Z</dcterms:modified>
  <cp:category/>
  <cp:version/>
  <cp:contentType/>
  <cp:contentStatus/>
</cp:coreProperties>
</file>